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gDun3DQbYLMRuzm70qSA6mONfQKLdhh+eHlBijR8pxp5cuL3yEGInT0oucRnrC+kp5Y614d/MZkMlMjrYaOhcA==" workbookSaltValue="YiR60sKagtYYHxxli/9Y9A==" workbookSpinCount="100000" lockStructure="1"/>
  <bookViews>
    <workbookView xWindow="0" yWindow="0" windowWidth="28800" windowHeight="11235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W33" i="83" s="1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I30" i="83" s="1"/>
  <c r="N112" i="83"/>
  <c r="AM84" i="83"/>
  <c r="J16" i="83" s="1"/>
  <c r="AL84" i="83"/>
  <c r="AE84" i="83"/>
  <c r="I16" i="83" s="1"/>
  <c r="AD84" i="83"/>
  <c r="V84" i="83"/>
  <c r="O84" i="83"/>
  <c r="N84" i="83"/>
  <c r="I35" i="83" l="1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M402" i="83" s="1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M386" i="83" s="1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M498" i="83" s="1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78" i="83" l="1"/>
  <c r="R78" i="83" s="1"/>
  <c r="M462" i="83"/>
  <c r="R462" i="83" s="1"/>
  <c r="M486" i="83"/>
  <c r="U486" i="83" s="1"/>
  <c r="M487" i="83"/>
  <c r="U487" i="83" s="1"/>
  <c r="M460" i="83"/>
  <c r="M433" i="83"/>
  <c r="Q433" i="83" s="1"/>
  <c r="M434" i="83"/>
  <c r="Q434" i="83" s="1"/>
  <c r="M435" i="83"/>
  <c r="S435" i="83" s="1"/>
  <c r="M400" i="83"/>
  <c r="M377" i="83"/>
  <c r="R377" i="83" s="1"/>
  <c r="M167" i="83"/>
  <c r="U167" i="83" s="1"/>
  <c r="AC167" i="83" s="1"/>
  <c r="AK167" i="83" s="1"/>
  <c r="M469" i="83"/>
  <c r="S469" i="83" s="1"/>
  <c r="M490" i="83"/>
  <c r="M461" i="83"/>
  <c r="S461" i="83" s="1"/>
  <c r="M458" i="83"/>
  <c r="Q458" i="83" s="1"/>
  <c r="M456" i="83"/>
  <c r="U456" i="83" s="1"/>
  <c r="AA456" i="83" s="1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R459" i="83"/>
  <c r="S459" i="83"/>
  <c r="U459" i="83"/>
  <c r="Q459" i="83"/>
  <c r="R487" i="83"/>
  <c r="Q487" i="83"/>
  <c r="S487" i="83"/>
  <c r="S460" i="83"/>
  <c r="R460" i="83"/>
  <c r="Q460" i="83"/>
  <c r="U460" i="83"/>
  <c r="U433" i="83"/>
  <c r="S434" i="83"/>
  <c r="Q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Q78" i="83"/>
  <c r="U78" i="83"/>
  <c r="AA78" i="83" s="1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AC298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Y139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S279" i="83" l="1"/>
  <c r="Z279" i="83"/>
  <c r="U194" i="83"/>
  <c r="S251" i="83"/>
  <c r="Q486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I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AG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AC13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AJ70" i="83"/>
  <c r="AN70" i="83" s="1"/>
  <c r="Y52" i="83" s="1"/>
  <c r="AK132" i="83"/>
  <c r="X176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I245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G190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K161" i="83"/>
  <c r="AH161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K299" i="83"/>
  <c r="AH299" i="83"/>
  <c r="AI299" i="83"/>
  <c r="AG299" i="83"/>
  <c r="AK326" i="83"/>
  <c r="AG326" i="83"/>
  <c r="AI326" i="83"/>
  <c r="AH326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G214" i="83" l="1"/>
  <c r="AK214" i="83"/>
  <c r="AG302" i="83"/>
  <c r="AH247" i="83"/>
  <c r="Y138" i="83"/>
  <c r="AH214" i="83"/>
  <c r="AI300" i="83"/>
  <c r="AI132" i="83"/>
  <c r="AC334" i="83"/>
  <c r="AK334" i="83" s="1"/>
  <c r="AI161" i="83"/>
  <c r="AH132" i="83"/>
  <c r="AJ74" i="83"/>
  <c r="AN74" i="83" s="1"/>
  <c r="Y53" i="83" s="1"/>
  <c r="AH302" i="83"/>
  <c r="AH158" i="83"/>
  <c r="AH190" i="83"/>
  <c r="AH243" i="83"/>
  <c r="AK245" i="83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72" i="83" s="1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Y112" i="83" s="1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I334" i="83"/>
  <c r="AG334" i="83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Q245" i="83"/>
  <c r="AP245" i="83"/>
  <c r="AO245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Q16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H334" i="83" l="1"/>
  <c r="M44" i="83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Y476" i="83"/>
  <c r="Y448" i="83"/>
  <c r="Z420" i="83"/>
  <c r="S41" i="83" s="1"/>
  <c r="M224" i="83"/>
  <c r="K34" i="83" s="1"/>
  <c r="AG222" i="83"/>
  <c r="AH222" i="83"/>
  <c r="S44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U476" i="83"/>
  <c r="R43" i="83" s="1"/>
  <c r="AA478" i="83"/>
  <c r="V43" i="83" s="1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Q222" i="83" l="1"/>
  <c r="AP222" i="83"/>
  <c r="AO278" i="83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C476" i="83" s="1"/>
  <c r="Y43" i="83" s="1"/>
  <c r="AH420" i="83"/>
  <c r="Z41" i="83" s="1"/>
  <c r="AI392" i="83"/>
  <c r="AA40" i="83" s="1"/>
  <c r="AH476" i="83"/>
  <c r="AI420" i="83"/>
  <c r="AI422" i="83" s="1"/>
  <c r="AC41" i="83" s="1"/>
  <c r="AI448" i="83"/>
  <c r="AC448" i="83" s="1"/>
  <c r="Y42" i="83" s="1"/>
  <c r="AI364" i="83"/>
  <c r="AC364" i="83" s="1"/>
  <c r="Y39" i="83" s="1"/>
  <c r="AI504" i="83"/>
  <c r="AA44" i="83" s="1"/>
  <c r="AH504" i="83"/>
  <c r="AA39" i="83"/>
  <c r="AA43" i="83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AH308" i="83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478" i="83" l="1"/>
  <c r="AC43" i="83" s="1"/>
  <c r="AA41" i="83"/>
  <c r="Z43" i="83"/>
  <c r="AC420" i="83"/>
  <c r="Y41" i="83" s="1"/>
  <c r="Z36" i="83"/>
  <c r="Z37" i="83"/>
  <c r="AI80" i="83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N120" i="83"/>
  <c r="AN204" i="83"/>
  <c r="AN148" i="83"/>
  <c r="AN260" i="83"/>
  <c r="AN232" i="83"/>
  <c r="AN176" i="83"/>
  <c r="AN92" i="83"/>
  <c r="AN288" i="83"/>
  <c r="AN316" i="83"/>
  <c r="AN64" i="83"/>
  <c r="AI142" i="83" l="1"/>
  <c r="AC31" i="83" s="1"/>
  <c r="AK364" i="83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<sst xmlns="http://schemas.openxmlformats.org/spreadsheetml/2006/main" count="65890" uniqueCount="755">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</sst>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25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0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0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0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0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0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0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0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1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0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7.5999999999999998E-2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7.0000000000000007E-2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6.9000000000000006E-2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6.7000000000000004E-2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1.4999999999999999E-2</v>
      </c>
      <c r="AB3">
        <f>SUMIFS(PERSALDATA!$G$2:$G$20871,PERSALDATA!$A$2:$A$20871,WORKING!A3,PERSALDATA!$D$2:$D$20871,WORKING!B3,PERSALDATA!$E$2:$E$20871,WORKING!C3,PERSALDATA!$F$2:$F$20871,"S&amp;W: BASIC SALARY (RES)")</f>
        <v>0</v>
      </c>
      <c r="AC3" s="2">
        <f>SUMIFS(PERSALDATA!$H$2:$H$20871,PERSALDATA!$A$2:$A$20871,WORKING!A3,PERSALDATA!$D$2:$D$20871,WORKING!B3,PERSALDATA!$E$2:$E$20871,WORKING!C3)</f>
        <v>286483.84999999998</v>
      </c>
    </row>
    <row r="4" spans="1:29" x14ac:dyDescent="0.25">
      <c r="A4" s="2">
        <f>Results!$D$3</f>
        <v>25</v>
      </c>
      <c r="B4" s="2">
        <v>1</v>
      </c>
      <c r="C4" s="2">
        <v>2</v>
      </c>
      <c r="D4" s="62" t="str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/>
      </c>
      <c r="E4" s="62" t="str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/>
      </c>
      <c r="F4" s="62" t="str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/>
      </c>
      <c r="G4" s="69" t="str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/>
      </c>
      <c r="H4" s="62" t="str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/>
      </c>
      <c r="I4" s="62" t="str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/>
      </c>
      <c r="J4" s="62" t="str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/>
      </c>
      <c r="K4" s="62" t="str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/>
      </c>
      <c r="L4" s="62" t="str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/>
      </c>
      <c r="M4" s="62" t="str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/>
      </c>
      <c r="N4" s="62" t="str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/>
      </c>
      <c r="O4" s="62" t="str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/>
      </c>
      <c r="P4" s="62" t="str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/>
      </c>
      <c r="Q4" s="62" t="str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/>
      </c>
      <c r="R4" s="62" t="str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/>
      </c>
      <c r="S4" s="62" t="str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/>
      </c>
      <c r="T4" s="62" t="str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/>
      </c>
      <c r="U4" s="62" t="str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/>
      </c>
      <c r="V4" s="62" t="str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/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7.3827684520804057E-2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7.0033119199051808E-2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6.9033119199051793E-2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6.7033119199051777E-2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0</v>
      </c>
      <c r="AB4" s="2">
        <f>SUMIFS(PERSALDATA!$G$2:$G$20871,PERSALDATA!$A$2:$A$20871,WORKING!A4,PERSALDATA!$D$2:$D$20871,WORKING!B4,PERSALDATA!$E$2:$E$20871,WORKING!C4,PERSALDATA!$F$2:$F$20871,"S&amp;W: BASIC SALARY (RES)")</f>
        <v>0</v>
      </c>
      <c r="AC4" s="2">
        <f>SUMIFS(PERSALDATA!$H$2:$H$20871,PERSALDATA!$A$2:$A$20871,WORKING!A4,PERSALDATA!$D$2:$D$20871,WORKING!B4,PERSALDATA!$E$2:$E$20871,WORKING!C4)</f>
        <v>0</v>
      </c>
    </row>
    <row r="5" spans="1:29" x14ac:dyDescent="0.25">
      <c r="A5" s="2">
        <f>Results!$D$3</f>
        <v>25</v>
      </c>
      <c r="B5" s="2">
        <v>1</v>
      </c>
      <c r="C5" s="2">
        <v>3</v>
      </c>
      <c r="D5" s="62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>0.68137597803991301</v>
      </c>
      <c r="E5" s="62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>5.6711028575340126E-2</v>
      </c>
      <c r="F5" s="62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>6.4895010448577387E-2</v>
      </c>
      <c r="G5" s="69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>1.50448746593733E-2</v>
      </c>
      <c r="H5" s="62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>4.8811863692404957E-2</v>
      </c>
      <c r="I5" s="62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>8.8577939772815556E-2</v>
      </c>
      <c r="J5" s="62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>4.407885426368871E-2</v>
      </c>
      <c r="K5" s="62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>5.0445054788694158E-4</v>
      </c>
      <c r="L5" s="62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>0</v>
      </c>
      <c r="M5" s="62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>0</v>
      </c>
      <c r="N5" s="62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>0</v>
      </c>
      <c r="O5" s="62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>0</v>
      </c>
      <c r="P5" s="62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>0</v>
      </c>
      <c r="Q5" s="62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>0</v>
      </c>
      <c r="R5" s="62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>0</v>
      </c>
      <c r="S5" s="62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>0</v>
      </c>
      <c r="T5" s="62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>0</v>
      </c>
      <c r="U5" s="62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>0</v>
      </c>
      <c r="V5" s="62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>0</v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7.1751345297601785E-2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7.0083227850900306E-2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6.9083227850900306E-2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6.7083227850900304E-2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1.3286830129666961E-2</v>
      </c>
      <c r="AB5" s="2">
        <f>SUMIFS(PERSALDATA!$G$2:$G$20871,PERSALDATA!$A$2:$A$20871,WORKING!A5,PERSALDATA!$D$2:$D$20871,WORKING!B5,PERSALDATA!$E$2:$E$20871,WORKING!C5,PERSALDATA!$F$2:$F$20871,"S&amp;W: BASIC SALARY (RES)")</f>
        <v>3</v>
      </c>
      <c r="AC5" s="2">
        <f>SUMIFS(PERSALDATA!$H$2:$H$20871,PERSALDATA!$A$2:$A$20871,WORKING!A5,PERSALDATA!$D$2:$D$20871,WORKING!B5,PERSALDATA!$E$2:$E$20871,WORKING!C5)</f>
        <v>416056.64</v>
      </c>
    </row>
    <row r="6" spans="1:29" x14ac:dyDescent="0.25">
      <c r="A6" s="2">
        <f>Results!$D$3</f>
        <v>25</v>
      </c>
      <c r="B6" s="2">
        <v>1</v>
      </c>
      <c r="C6" s="2">
        <v>4</v>
      </c>
      <c r="D6" s="62" t="str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/>
      </c>
      <c r="E6" s="62" t="str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/>
      </c>
      <c r="F6" s="62" t="str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/>
      </c>
      <c r="G6" s="69" t="str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/>
      </c>
      <c r="H6" s="62" t="str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/>
      </c>
      <c r="I6" s="62" t="str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/>
      </c>
      <c r="J6" s="62" t="str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/>
      </c>
      <c r="K6" s="62" t="str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/>
      </c>
      <c r="L6" s="62" t="str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/>
      </c>
      <c r="M6" s="62" t="str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/>
      </c>
      <c r="N6" s="62" t="str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/>
      </c>
      <c r="O6" s="62" t="str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/>
      </c>
      <c r="P6" s="62" t="str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/>
      </c>
      <c r="Q6" s="62" t="str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/>
      </c>
      <c r="R6" s="62" t="str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/>
      </c>
      <c r="S6" s="62" t="str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/>
      </c>
      <c r="T6" s="62" t="str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/>
      </c>
      <c r="U6" s="62" t="str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/>
      </c>
      <c r="V6" s="62" t="str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/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7.3827684520804057E-2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7.0033119199051808E-2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6.9033119199051793E-2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6.7033119199051777E-2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0</v>
      </c>
      <c r="AB6" s="2">
        <f>SUMIFS(PERSALDATA!$G$2:$G$20871,PERSALDATA!$A$2:$A$20871,WORKING!A6,PERSALDATA!$D$2:$D$20871,WORKING!B6,PERSALDATA!$E$2:$E$20871,WORKING!C6,PERSALDATA!$F$2:$F$20871,"S&amp;W: BASIC SALARY (RES)")</f>
        <v>0</v>
      </c>
      <c r="AC6" s="2">
        <f>SUMIFS(PERSALDATA!$H$2:$H$20871,PERSALDATA!$A$2:$A$20871,WORKING!A6,PERSALDATA!$D$2:$D$20871,WORKING!B6,PERSALDATA!$E$2:$E$20871,WORKING!C6)</f>
        <v>0</v>
      </c>
    </row>
    <row r="7" spans="1:29" x14ac:dyDescent="0.25">
      <c r="A7" s="2">
        <f>Results!$D$3</f>
        <v>25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0.62284214701365292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3.0806533199724307E-2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3.3685351379862248E-2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7.6143280145320402E-2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5.130857450479745E-2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4.6102833497432043E-2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1.9307279735162101E-2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3.1739086633470202E-4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9.9234568100851489E-2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2.0252041556862634E-2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0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7.4158233338197654E-2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7.0432775103773368E-2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6.9432775103773367E-2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6.7432775103773365E-2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1.3720330248735087E-2</v>
      </c>
      <c r="AB7" s="2">
        <f>SUMIFS(PERSALDATA!$G$2:$G$20871,PERSALDATA!$A$2:$A$20871,WORKING!A7,PERSALDATA!$D$2:$D$20871,WORKING!B7,PERSALDATA!$E$2:$E$20871,WORKING!C7,PERSALDATA!$F$2:$F$20871,"S&amp;W: BASIC SALARY (RES)")</f>
        <v>5</v>
      </c>
      <c r="AC7" s="2">
        <f>SUMIFS(PERSALDATA!$H$2:$H$20871,PERSALDATA!$A$2:$A$20871,WORKING!A7,PERSALDATA!$D$2:$D$20871,WORKING!B7,PERSALDATA!$E$2:$E$20871,WORKING!C7)</f>
        <v>1469481.4799999995</v>
      </c>
    </row>
    <row r="8" spans="1:29" x14ac:dyDescent="0.25">
      <c r="A8" s="2">
        <f>Results!$D$3</f>
        <v>25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0.62367671061811325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4.8901434414406926E-2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4.0844449727631141E-2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9.7435268781265169E-2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4.5684691569285889E-2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7.0297836253445142E-2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2.9199976388572239E-2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2.5553575532826319E-4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3.0680186228658809E-2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1.3023910263293253E-2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0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7.3535407502670042E-2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7.027682587626298E-2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6.9276825876262993E-2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6.7276825876262977E-2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1.3698229844216321E-2</v>
      </c>
      <c r="AB8" s="2">
        <f>SUMIFS(PERSALDATA!$G$2:$G$20871,PERSALDATA!$A$2:$A$20871,WORKING!A8,PERSALDATA!$D$2:$D$20871,WORKING!B8,PERSALDATA!$E$2:$E$20871,WORKING!C8,PERSALDATA!$F$2:$F$20871,"S&amp;W: BASIC SALARY (RES)")</f>
        <v>8</v>
      </c>
      <c r="AC8" s="2">
        <f>SUMIFS(PERSALDATA!$H$2:$H$20871,PERSALDATA!$A$2:$A$20871,WORKING!A8,PERSALDATA!$D$2:$D$20871,WORKING!B8,PERSALDATA!$E$2:$E$20871,WORKING!C8)</f>
        <v>2578073.6599999997</v>
      </c>
    </row>
    <row r="9" spans="1:29" x14ac:dyDescent="0.25">
      <c r="A9" s="2">
        <f>Results!$D$3</f>
        <v>25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0.69501950467712059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5.04101667196886E-2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3.5747325020068152E-2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5.9105475512903384E-2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2.3242135957492322E-2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9.0351903385444798E-2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2.5188536124140567E-2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2.3156322762999705E-4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0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2.0703389375511541E-2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0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7.3608593201879707E-2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6.9991158789161692E-2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6.8991158789161719E-2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6.6991158789161703E-2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1.4111684636922139E-2</v>
      </c>
      <c r="AB9" s="2">
        <f>SUMIFS(PERSALDATA!$G$2:$G$20871,PERSALDATA!$A$2:$A$20871,WORKING!A9,PERSALDATA!$D$2:$D$20871,WORKING!B9,PERSALDATA!$E$2:$E$20871,WORKING!C9,PERSALDATA!$F$2:$F$20871,"S&amp;W: BASIC SALARY (RES)")</f>
        <v>8</v>
      </c>
      <c r="AC9" s="2">
        <f>SUMIFS(PERSALDATA!$H$2:$H$20871,PERSALDATA!$A$2:$A$20871,WORKING!A9,PERSALDATA!$D$2:$D$20871,WORKING!B9,PERSALDATA!$E$2:$E$20871,WORKING!C9)</f>
        <v>2039313.43</v>
      </c>
    </row>
    <row r="10" spans="1:29" x14ac:dyDescent="0.25">
      <c r="A10" s="2">
        <f>Results!$D$3</f>
        <v>25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0.67377836317141859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6.0400984170904073E-2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3.581773817653925E-2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3.8990174701380491E-2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7.2264220252311079E-2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8.7590611083240788E-2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3.0971917225642111E-2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1.8599121856368114E-4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0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0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0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0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7.4289550982115385E-2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7.072578592201928E-2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6.9725785922019279E-2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6.7725785922019277E-2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1.3375980755288791E-2</v>
      </c>
      <c r="AB10" s="2">
        <f>SUMIFS(PERSALDATA!$G$2:$G$20871,PERSALDATA!$A$2:$A$20871,WORKING!A10,PERSALDATA!$D$2:$D$20871,WORKING!B10,PERSALDATA!$E$2:$E$20871,WORKING!C10,PERSALDATA!$F$2:$F$20871,"S&amp;W: BASIC SALARY (RES)")</f>
        <v>7</v>
      </c>
      <c r="AC10" s="2">
        <f>SUMIFS(PERSALDATA!$H$2:$H$20871,PERSALDATA!$A$2:$A$20871,WORKING!A10,PERSALDATA!$D$2:$D$20871,WORKING!B10,PERSALDATA!$E$2:$E$20871,WORKING!C10)</f>
        <v>2068807.3499999999</v>
      </c>
    </row>
    <row r="11" spans="1:29" x14ac:dyDescent="0.25">
      <c r="A11" s="2">
        <f>Results!$D$3</f>
        <v>25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0.72346890567830524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4.5560714170642669E-2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2.7432765921533576E-2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2.139449140378143E-2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2.749142234913424E-2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9.4050484439721499E-2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2.5470846734758173E-2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1.5529097101072046E-4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0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3.2842876205171546E-2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2.1322021259410004E-3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0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7.429998970285133E-2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7.013804367602168E-2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6.9138043676021693E-2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6.7138043676021691E-2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1.4173807811374823E-2</v>
      </c>
      <c r="AB11" s="2">
        <f>SUMIFS(PERSALDATA!$G$2:$G$20871,PERSALDATA!$A$2:$A$20871,WORKING!A11,PERSALDATA!$D$2:$D$20871,WORKING!B11,PERSALDATA!$E$2:$E$20871,WORKING!C11,PERSALDATA!$F$2:$F$20871,"S&amp;W: BASIC SALARY (RES)")</f>
        <v>7</v>
      </c>
      <c r="AC11" s="2">
        <f>SUMIFS(PERSALDATA!$H$2:$H$20871,PERSALDATA!$A$2:$A$20871,WORKING!A11,PERSALDATA!$D$2:$D$20871,WORKING!B11,PERSALDATA!$E$2:$E$20871,WORKING!C11)</f>
        <v>3904090.4699999997</v>
      </c>
    </row>
    <row r="12" spans="1:29" x14ac:dyDescent="0.25">
      <c r="A12" s="2">
        <f>Results!$D$3</f>
        <v>25</v>
      </c>
      <c r="B12" s="2">
        <v>1</v>
      </c>
      <c r="C12" s="2">
        <v>10</v>
      </c>
      <c r="D12" s="62" t="str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/>
      </c>
      <c r="E12" s="62" t="str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/>
      </c>
      <c r="F12" s="62" t="str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/>
      </c>
      <c r="G12" s="69" t="str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/>
      </c>
      <c r="H12" s="62" t="str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/>
      </c>
      <c r="I12" s="62" t="str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/>
      </c>
      <c r="J12" s="62" t="str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/>
      </c>
      <c r="K12" s="62" t="str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/>
      </c>
      <c r="L12" s="62" t="str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/>
      </c>
      <c r="M12" s="62" t="str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/>
      </c>
      <c r="N12" s="62" t="str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/>
      </c>
      <c r="O12" s="62" t="str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/>
      </c>
      <c r="P12" s="62" t="str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/>
      </c>
      <c r="Q12" s="62" t="str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/>
      </c>
      <c r="R12" s="62" t="str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/>
      </c>
      <c r="S12" s="62" t="str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/>
      </c>
      <c r="T12" s="62" t="str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/>
      </c>
      <c r="U12" s="62" t="str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/>
      </c>
      <c r="V12" s="62" t="str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/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7.3827684520804057E-2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7.0033119199051808E-2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6.9033119199051793E-2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6.7033119199051777E-2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0</v>
      </c>
      <c r="AB12" s="2">
        <f>SUMIFS(PERSALDATA!$G$2:$G$20871,PERSALDATA!$A$2:$A$20871,WORKING!A12,PERSALDATA!$D$2:$D$20871,WORKING!B12,PERSALDATA!$E$2:$E$20871,WORKING!C12,PERSALDATA!$F$2:$F$20871,"S&amp;W: BASIC SALARY (RES)")</f>
        <v>0</v>
      </c>
      <c r="AC12" s="2">
        <f>SUMIFS(PERSALDATA!$H$2:$H$20871,PERSALDATA!$A$2:$A$20871,WORKING!A12,PERSALDATA!$D$2:$D$20871,WORKING!B12,PERSALDATA!$E$2:$E$20871,WORKING!C12)</f>
        <v>0</v>
      </c>
    </row>
    <row r="13" spans="1:29" x14ac:dyDescent="0.25">
      <c r="A13" s="2">
        <f>Results!$D$3</f>
        <v>25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0.68894702422812903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5.9009026632067509E-2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5.6011778289507381E-4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7.3581220981710927E-3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1.8629102557028751E-3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8.9562744280979101E-2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2.229961454913907E-2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1.1247787433625186E-4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0.11669577076699279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1.3592191531587123E-2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0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1.4961967411305985E-2</v>
      </c>
      <c r="AB13" s="2">
        <f>SUMIFS(PERSALDATA!$G$2:$G$20871,PERSALDATA!$A$2:$A$20871,WORKING!A13,PERSALDATA!$D$2:$D$20871,WORKING!B13,PERSALDATA!$E$2:$E$20871,WORKING!C13,PERSALDATA!$F$2:$F$20871,"S&amp;W: BASIC SALARY (RES)")</f>
        <v>9</v>
      </c>
      <c r="AC13" s="2">
        <f>SUMIFS(PERSALDATA!$H$2:$H$20871,PERSALDATA!$A$2:$A$20871,WORKING!A13,PERSALDATA!$D$2:$D$20871,WORKING!B13,PERSALDATA!$E$2:$E$20871,WORKING!C13)</f>
        <v>4820414.71</v>
      </c>
    </row>
    <row r="14" spans="1:29" x14ac:dyDescent="0.25">
      <c r="A14" s="2">
        <f>Results!$D$3</f>
        <v>25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0.70306183059019112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4.7951067514340431E-2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0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8.5031089422838539E-3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2.42302245584828E-2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7.7747329259550788E-2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9.9012723198258403E-3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8.933763215230136E-5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9.2564717681012584E-2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2.282294872156114E-2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1.3128162780599266E-2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0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1.4635206567140475E-2</v>
      </c>
      <c r="AB14" s="2">
        <f>SUMIFS(PERSALDATA!$G$2:$G$20871,PERSALDATA!$A$2:$A$20871,WORKING!A14,PERSALDATA!$D$2:$D$20871,WORKING!B14,PERSALDATA!$E$2:$E$20871,WORKING!C14,PERSALDATA!$F$2:$F$20871,"S&amp;W: BASIC SALARY (RES)")</f>
        <v>4</v>
      </c>
      <c r="AC14" s="2">
        <f>SUMIFS(PERSALDATA!$H$2:$H$20871,PERSALDATA!$A$2:$A$20871,WORKING!A14,PERSALDATA!$D$2:$D$20871,WORKING!B14,PERSALDATA!$E$2:$E$20871,WORKING!C14)</f>
        <v>2870794.6899999995</v>
      </c>
    </row>
    <row r="15" spans="1:29" x14ac:dyDescent="0.25">
      <c r="A15" s="2">
        <f>Results!$D$3</f>
        <v>25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0.64282597264448071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4.0988237934033084E-2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2.0695442158672396E-2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1.1573148409650796E-2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7.5443404712716072E-2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8.5295358482877538E-3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7.4310327561674493E-5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0.1582108966111512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4.1659051353446198E-2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0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0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1.4514856486561725E-2</v>
      </c>
      <c r="AB15" s="2">
        <f>SUMIFS(PERSALDATA!$G$2:$G$20871,PERSALDATA!$A$2:$A$20871,WORKING!A15,PERSALDATA!$D$2:$D$20871,WORKING!B15,PERSALDATA!$E$2:$E$20871,WORKING!C15,PERSALDATA!$F$2:$F$20871,"S&amp;W: BASIC SALARY (RES)")</f>
        <v>11</v>
      </c>
      <c r="AC15" s="2">
        <f>SUMIFS(PERSALDATA!$H$2:$H$20871,PERSALDATA!$A$2:$A$20871,WORKING!A15,PERSALDATA!$D$2:$D$20871,WORKING!B15,PERSALDATA!$E$2:$E$20871,WORKING!C15)</f>
        <v>10042211.15</v>
      </c>
    </row>
    <row r="16" spans="1:29" x14ac:dyDescent="0.25">
      <c r="A16" s="2">
        <f>Results!$D$3</f>
        <v>25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0.64166906611068897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1.776089753591514E-2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5.7436459195354785E-3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1.2900767202081642E-2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5.8162734995303854E-2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3.2213215703597857E-2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6.3584578444076309E-5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0.23148608795443307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0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0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0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1.4719380034499083E-2</v>
      </c>
      <c r="AB16" s="2">
        <f>SUMIFS(PERSALDATA!$G$2:$G$20871,PERSALDATA!$A$2:$A$20871,WORKING!A16,PERSALDATA!$D$2:$D$20871,WORKING!B16,PERSALDATA!$E$2:$E$20871,WORKING!C16,PERSALDATA!$F$2:$F$20871,"S&amp;W: BASIC SALARY (RES)")</f>
        <v>3</v>
      </c>
      <c r="AC16" s="2">
        <f>SUMIFS(PERSALDATA!$H$2:$H$20871,PERSALDATA!$A$2:$A$20871,WORKING!A16,PERSALDATA!$D$2:$D$20871,WORKING!B16,PERSALDATA!$E$2:$E$20871,WORKING!C16)</f>
        <v>3209111.4699999997</v>
      </c>
    </row>
    <row r="17" spans="1:29" x14ac:dyDescent="0.25">
      <c r="A17" s="2">
        <f>Results!$D$3</f>
        <v>25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0.59996519171119389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0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0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0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7.7995330137547655E-2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0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5.8213517997662674E-5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0.32198126463326082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0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0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1.4999126797230035E-2</v>
      </c>
      <c r="AB17" s="2">
        <f>SUMIFS(PERSALDATA!$G$2:$G$20871,PERSALDATA!$A$2:$A$20871,WORKING!A17,PERSALDATA!$D$2:$D$20871,WORKING!B17,PERSALDATA!$E$2:$E$20871,WORKING!C17,PERSALDATA!$F$2:$F$20871,"S&amp;W: BASIC SALARY (RES)")</f>
        <v>0</v>
      </c>
      <c r="AC17" s="2">
        <f>SUMIFS(PERSALDATA!$H$2:$H$20871,PERSALDATA!$A$2:$A$20871,WORKING!A17,PERSALDATA!$D$2:$D$20871,WORKING!B17,PERSALDATA!$E$2:$E$20871,WORKING!C17)</f>
        <v>500742.8</v>
      </c>
    </row>
    <row r="18" spans="1:29" x14ac:dyDescent="0.25">
      <c r="A18" s="2">
        <f>Results!$D$3</f>
        <v>25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0.60000005984344418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2.5044742592187842E-2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1.1398751263949347E-2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8.7485415950811236E-3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0.13499994222257952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0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0.21980796248275802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0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1.4697790607114541E-2</v>
      </c>
      <c r="AB18" s="2">
        <f>SUMIFS(PERSALDATA!$G$2:$G$20871,PERSALDATA!$A$2:$A$20871,WORKING!A18,PERSALDATA!$D$2:$D$20871,WORKING!B18,PERSALDATA!$E$2:$E$20871,WORKING!C18,PERSALDATA!$F$2:$F$20871,"S&amp;W: BASIC SALARY (RES)")</f>
        <v>2</v>
      </c>
      <c r="AC18" s="2">
        <f>SUMIFS(PERSALDATA!$H$2:$H$20871,PERSALDATA!$A$2:$A$20871,WORKING!A18,PERSALDATA!$D$2:$D$20871,WORKING!B18,PERSALDATA!$E$2:$E$20871,WORKING!C18)</f>
        <v>4210987.58</v>
      </c>
    </row>
    <row r="19" spans="1:29" x14ac:dyDescent="0.25">
      <c r="A19" s="2">
        <f>Results!$D$3</f>
        <v>25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25</v>
      </c>
      <c r="B20" s="2">
        <v>2</v>
      </c>
      <c r="C20" s="2">
        <v>1</v>
      </c>
      <c r="D20" s="62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>0.72907735395999052</v>
      </c>
      <c r="E20" s="62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>0</v>
      </c>
      <c r="F20" s="62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>0</v>
      </c>
      <c r="G20" s="69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>0</v>
      </c>
      <c r="H20" s="62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>0</v>
      </c>
      <c r="I20" s="62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>0</v>
      </c>
      <c r="J20" s="62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>0</v>
      </c>
      <c r="K20" s="62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>1.1646443539719763E-3</v>
      </c>
      <c r="L20" s="62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>0</v>
      </c>
      <c r="M20" s="62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>0.26975800168603742</v>
      </c>
      <c r="N20" s="62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>0</v>
      </c>
      <c r="O20" s="62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>0</v>
      </c>
      <c r="P20" s="62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>0</v>
      </c>
      <c r="Q20" s="62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>0</v>
      </c>
      <c r="R20" s="62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>0</v>
      </c>
      <c r="S20" s="62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>0</v>
      </c>
      <c r="T20" s="62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>0</v>
      </c>
      <c r="U20" s="62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>0</v>
      </c>
      <c r="V20" s="62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>0</v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7.5999999999999984E-2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7.0000000000000007E-2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6.9000000000000006E-2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6.7000000000000004E-2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1.4982530334690419E-2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100116.40000000001</v>
      </c>
    </row>
    <row r="21" spans="1:29" x14ac:dyDescent="0.25">
      <c r="A21" s="2">
        <f>Results!$D$3</f>
        <v>25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25</v>
      </c>
      <c r="B22" s="2">
        <v>2</v>
      </c>
      <c r="C22" s="2">
        <v>3</v>
      </c>
      <c r="D22" s="62" t="str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/>
      </c>
      <c r="E22" s="62" t="str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/>
      </c>
      <c r="F22" s="62" t="str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/>
      </c>
      <c r="G22" s="69" t="str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/>
      </c>
      <c r="H22" s="62" t="str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/>
      </c>
      <c r="I22" s="62" t="str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/>
      </c>
      <c r="J22" s="62" t="str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/>
      </c>
      <c r="K22" s="62" t="str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/>
      </c>
      <c r="L22" s="62" t="str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/>
      </c>
      <c r="M22" s="62" t="str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/>
      </c>
      <c r="N22" s="62" t="str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/>
      </c>
      <c r="O22" s="62" t="str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/>
      </c>
      <c r="P22" s="62" t="str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/>
      </c>
      <c r="Q22" s="62" t="str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/>
      </c>
      <c r="R22" s="62" t="str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/>
      </c>
      <c r="S22" s="62" t="str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/>
      </c>
      <c r="T22" s="62" t="str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/>
      </c>
      <c r="U22" s="62" t="str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/>
      </c>
      <c r="V22" s="62" t="str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/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7.3827684520804057E-2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7.0033119199051808E-2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6.9033119199051793E-2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6.7033119199051777E-2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0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0</v>
      </c>
    </row>
    <row r="23" spans="1:29" x14ac:dyDescent="0.25">
      <c r="A23" s="2">
        <f>Results!$D$3</f>
        <v>25</v>
      </c>
      <c r="B23" s="2">
        <v>2</v>
      </c>
      <c r="C23" s="2">
        <v>4</v>
      </c>
      <c r="D23" s="62" t="str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/>
      </c>
      <c r="E23" s="62" t="str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/>
      </c>
      <c r="F23" s="62" t="str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/>
      </c>
      <c r="G23" s="69" t="str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/>
      </c>
      <c r="H23" s="62" t="str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/>
      </c>
      <c r="I23" s="62" t="str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/>
      </c>
      <c r="J23" s="62" t="str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/>
      </c>
      <c r="K23" s="62" t="str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/>
      </c>
      <c r="L23" s="62" t="str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/>
      </c>
      <c r="M23" s="62" t="str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/>
      </c>
      <c r="N23" s="62" t="str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/>
      </c>
      <c r="O23" s="62" t="str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/>
      </c>
      <c r="P23" s="62" t="str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/>
      </c>
      <c r="Q23" s="62" t="str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/>
      </c>
      <c r="R23" s="62" t="str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/>
      </c>
      <c r="S23" s="62" t="str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/>
      </c>
      <c r="T23" s="62" t="str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/>
      </c>
      <c r="U23" s="62" t="str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/>
      </c>
      <c r="V23" s="62" t="str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/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7.3827684520804057E-2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7.0033119199051808E-2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6.9033119199051793E-2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6.7033119199051777E-2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0</v>
      </c>
      <c r="AB23" s="2">
        <f>SUMIFS(PERSALDATA!$G$2:$G$20871,PERSALDATA!$A$2:$A$20871,WORKING!A23,PERSALDATA!$D$2:$D$20871,WORKING!B23,PERSALDATA!$E$2:$E$20871,WORKING!C23,PERSALDATA!$F$2:$F$20871,"S&amp;W: BASIC SALARY (RES)")</f>
        <v>0</v>
      </c>
      <c r="AC23" s="2">
        <f>SUMIFS(PERSALDATA!$H$2:$H$20871,PERSALDATA!$A$2:$A$20871,WORKING!A23,PERSALDATA!$D$2:$D$20871,WORKING!B23,PERSALDATA!$E$2:$E$20871,WORKING!C23)</f>
        <v>0</v>
      </c>
    </row>
    <row r="24" spans="1:29" x14ac:dyDescent="0.25">
      <c r="A24" s="2">
        <f>Results!$D$3</f>
        <v>25</v>
      </c>
      <c r="B24" s="2">
        <v>2</v>
      </c>
      <c r="C24" s="2">
        <v>5</v>
      </c>
      <c r="D24" s="62" t="str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/>
      </c>
      <c r="E24" s="62" t="str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/>
      </c>
      <c r="F24" s="62" t="str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/>
      </c>
      <c r="G24" s="69" t="str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/>
      </c>
      <c r="H24" s="62" t="str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/>
      </c>
      <c r="I24" s="62" t="str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/>
      </c>
      <c r="J24" s="62" t="str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/>
      </c>
      <c r="K24" s="62" t="str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/>
      </c>
      <c r="L24" s="62" t="str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/>
      </c>
      <c r="M24" s="62" t="str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/>
      </c>
      <c r="N24" s="62" t="str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/>
      </c>
      <c r="O24" s="62" t="str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/>
      </c>
      <c r="P24" s="62" t="str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/>
      </c>
      <c r="Q24" s="62" t="str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/>
      </c>
      <c r="R24" s="62" t="str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/>
      </c>
      <c r="S24" s="62" t="str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/>
      </c>
      <c r="T24" s="62" t="str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/>
      </c>
      <c r="U24" s="62" t="str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/>
      </c>
      <c r="V24" s="62" t="str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/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7.3827684520804057E-2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7.0033119199051808E-2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6.9033119199051793E-2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6.7033119199051777E-2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0</v>
      </c>
      <c r="AB24" s="2">
        <f>SUMIFS(PERSALDATA!$G$2:$G$20871,PERSALDATA!$A$2:$A$20871,WORKING!A24,PERSALDATA!$D$2:$D$20871,WORKING!B24,PERSALDATA!$E$2:$E$20871,WORKING!C24,PERSALDATA!$F$2:$F$20871,"S&amp;W: BASIC SALARY (RES)")</f>
        <v>0</v>
      </c>
      <c r="AC24" s="2">
        <f>SUMIFS(PERSALDATA!$H$2:$H$20871,PERSALDATA!$A$2:$A$20871,WORKING!A24,PERSALDATA!$D$2:$D$20871,WORKING!B24,PERSALDATA!$E$2:$E$20871,WORKING!C24)</f>
        <v>0</v>
      </c>
    </row>
    <row r="25" spans="1:29" x14ac:dyDescent="0.25">
      <c r="A25" s="2">
        <f>Results!$D$3</f>
        <v>25</v>
      </c>
      <c r="B25" s="2">
        <v>2</v>
      </c>
      <c r="C25" s="2">
        <v>6</v>
      </c>
      <c r="D25" s="62" t="str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/>
      </c>
      <c r="E25" s="62" t="str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/>
      </c>
      <c r="F25" s="62" t="str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/>
      </c>
      <c r="G25" s="69" t="str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/>
      </c>
      <c r="H25" s="62" t="str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/>
      </c>
      <c r="I25" s="62" t="str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/>
      </c>
      <c r="J25" s="62" t="str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/>
      </c>
      <c r="K25" s="62" t="str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/>
      </c>
      <c r="L25" s="62" t="str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/>
      </c>
      <c r="M25" s="62" t="str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/>
      </c>
      <c r="N25" s="62" t="str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/>
      </c>
      <c r="O25" s="62" t="str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/>
      </c>
      <c r="P25" s="62" t="str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/>
      </c>
      <c r="Q25" s="62" t="str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/>
      </c>
      <c r="R25" s="62" t="str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/>
      </c>
      <c r="S25" s="62" t="str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/>
      </c>
      <c r="T25" s="62" t="str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/>
      </c>
      <c r="U25" s="62" t="str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/>
      </c>
      <c r="V25" s="62" t="str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/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7.3827684520804057E-2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7.0033119199051808E-2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6.9033119199051793E-2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6.7033119199051777E-2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0</v>
      </c>
      <c r="AB25" s="2">
        <f>SUMIFS(PERSALDATA!$G$2:$G$20871,PERSALDATA!$A$2:$A$20871,WORKING!A25,PERSALDATA!$D$2:$D$20871,WORKING!B25,PERSALDATA!$E$2:$E$20871,WORKING!C25,PERSALDATA!$F$2:$F$20871,"S&amp;W: BASIC SALARY (RES)")</f>
        <v>0</v>
      </c>
      <c r="AC25" s="2">
        <f>SUMIFS(PERSALDATA!$H$2:$H$20871,PERSALDATA!$A$2:$A$20871,WORKING!A25,PERSALDATA!$D$2:$D$20871,WORKING!B25,PERSALDATA!$E$2:$E$20871,WORKING!C25)</f>
        <v>0</v>
      </c>
    </row>
    <row r="26" spans="1:29" x14ac:dyDescent="0.25">
      <c r="A26" s="2">
        <f>Results!$D$3</f>
        <v>25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0.73993657173584571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6.0975732846370236E-2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4.4675715363273624E-2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0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5.7989078541529168E-2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9.6191382028031916E-2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0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2.3151948494923132E-4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0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0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0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0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0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0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7.3416492731972594E-2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7.0423079024490187E-2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6.94230790244902E-2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6.7423079024490198E-2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1.3456555299153716E-2</v>
      </c>
      <c r="AB26" s="2">
        <f>SUMIFS(PERSALDATA!$G$2:$G$20871,PERSALDATA!$A$2:$A$20871,WORKING!A26,PERSALDATA!$D$2:$D$20871,WORKING!B26,PERSALDATA!$E$2:$E$20871,WORKING!C26,PERSALDATA!$F$2:$F$20871,"S&amp;W: BASIC SALARY (RES)")</f>
        <v>1</v>
      </c>
      <c r="AC26" s="2">
        <f>SUMIFS(PERSALDATA!$H$2:$H$20871,PERSALDATA!$A$2:$A$20871,WORKING!A26,PERSALDATA!$D$2:$D$20871,WORKING!B26,PERSALDATA!$E$2:$E$20871,WORKING!C26)</f>
        <v>302177.59000000003</v>
      </c>
    </row>
    <row r="27" spans="1:29" x14ac:dyDescent="0.25">
      <c r="A27" s="2">
        <f>Results!$D$3</f>
        <v>25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0.73448205828544588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6.143422751930392E-2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4.0226122057019663E-2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0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6.8166888466551029E-2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9.5482242968041808E-2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0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2.0846070363771078E-4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0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0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0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0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0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0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0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0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0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7.3897151162198235E-2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7.0620242106428061E-2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6.9620242106428087E-2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6.7620242106428072E-2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1.3370977931591874E-2</v>
      </c>
      <c r="AB27" s="2">
        <f>SUMIFS(PERSALDATA!$G$2:$G$20871,PERSALDATA!$A$2:$A$20871,WORKING!A27,PERSALDATA!$D$2:$D$20871,WORKING!B27,PERSALDATA!$E$2:$E$20871,WORKING!C27,PERSALDATA!$F$2:$F$20871,"S&amp;W: BASIC SALARY (RES)")</f>
        <v>1</v>
      </c>
      <c r="AC27" s="2">
        <f>SUMIFS(PERSALDATA!$H$2:$H$20871,PERSALDATA!$A$2:$A$20871,WORKING!A27,PERSALDATA!$D$2:$D$20871,WORKING!B27,PERSALDATA!$E$2:$E$20871,WORKING!C27)</f>
        <v>335602.82</v>
      </c>
    </row>
    <row r="28" spans="1:29" x14ac:dyDescent="0.25">
      <c r="A28" s="2">
        <f>Results!$D$3</f>
        <v>25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0.72979146539701856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0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0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0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0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0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0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1.8573222860355964E-4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0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0.27002280237437787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0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0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0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7.5999999999999998E-2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7.0000000000000007E-2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6.9000000000000006E-2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6.7000000000000004E-2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1.4997214016570944E-2</v>
      </c>
      <c r="AB28" s="2">
        <f>SUMIFS(PERSALDATA!$G$2:$G$20871,PERSALDATA!$A$2:$A$20871,WORKING!A28,PERSALDATA!$D$2:$D$20871,WORKING!B28,PERSALDATA!$E$2:$E$20871,WORKING!C28,PERSALDATA!$F$2:$F$20871,"S&amp;W: BASIC SALARY (RES)")</f>
        <v>0</v>
      </c>
      <c r="AC28" s="2">
        <f>SUMIFS(PERSALDATA!$H$2:$H$20871,PERSALDATA!$A$2:$A$20871,WORKING!A28,PERSALDATA!$D$2:$D$20871,WORKING!B28,PERSALDATA!$E$2:$E$20871,WORKING!C28)</f>
        <v>125557.1</v>
      </c>
    </row>
    <row r="29" spans="1:29" x14ac:dyDescent="0.25">
      <c r="A29" s="2">
        <f>Results!$D$3</f>
        <v>25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0.70030685541011961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0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0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1.1344578271263134E-2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0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7.902014894298209E-3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4.369422256916055E-2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1.2934218537024314E-4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0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0.23662298666978823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0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0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0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0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7.5999999999999998E-2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7.0000000000000007E-2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6.8999999999999992E-2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6.7000000000000004E-2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1.4998059867219445E-2</v>
      </c>
      <c r="AB29" s="2">
        <f>SUMIFS(PERSALDATA!$G$2:$G$20871,PERSALDATA!$A$2:$A$20871,WORKING!A29,PERSALDATA!$D$2:$D$20871,WORKING!B29,PERSALDATA!$E$2:$E$20871,WORKING!C29,PERSALDATA!$F$2:$F$20871,"S&amp;W: BASIC SALARY (RES)")</f>
        <v>1</v>
      </c>
      <c r="AC29" s="2">
        <f>SUMIFS(PERSALDATA!$H$2:$H$20871,PERSALDATA!$A$2:$A$20871,WORKING!A29,PERSALDATA!$D$2:$D$20871,WORKING!B29,PERSALDATA!$E$2:$E$20871,WORKING!C29)</f>
        <v>495816.58</v>
      </c>
    </row>
    <row r="30" spans="1:29" x14ac:dyDescent="0.25">
      <c r="A30" s="2">
        <f>Results!$D$3</f>
        <v>25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0.74604919975975414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4.0145558004138195E-2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0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2.0100432246686485E-2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2.388321749653894E-2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9.6986148461065333E-2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0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1.1900782735454872E-4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0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7.271643620446222E-2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0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0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1.4639966620141595E-2</v>
      </c>
      <c r="AB30" s="2">
        <f>SUMIFS(PERSALDATA!$G$2:$G$20871,PERSALDATA!$A$2:$A$20871,WORKING!A30,PERSALDATA!$D$2:$D$20871,WORKING!B30,PERSALDATA!$E$2:$E$20871,WORKING!C30,PERSALDATA!$F$2:$F$20871,"S&amp;W: BASIC SALARY (RES)")</f>
        <v>1</v>
      </c>
      <c r="AC30" s="2">
        <f>SUMIFS(PERSALDATA!$H$2:$H$20871,PERSALDATA!$A$2:$A$20871,WORKING!A30,PERSALDATA!$D$2:$D$20871,WORKING!B30,PERSALDATA!$E$2:$E$20871,WORKING!C30)</f>
        <v>783813.99000000011</v>
      </c>
    </row>
    <row r="31" spans="1:29" x14ac:dyDescent="0.25">
      <c r="A31" s="2">
        <f>Results!$D$3</f>
        <v>25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0.71578504918002006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2.5930008380900104E-2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0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0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4.3672951776623867E-3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9.334346756091727E-2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2.0005578370393181E-2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9.9016286778001101E-5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0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0.14046958504332907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0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0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1.4933005328033395E-2</v>
      </c>
      <c r="AB31" s="2">
        <f>SUMIFS(PERSALDATA!$G$2:$G$20871,PERSALDATA!$A$2:$A$20871,WORKING!A31,PERSALDATA!$D$2:$D$20871,WORKING!B31,PERSALDATA!$E$2:$E$20871,WORKING!C31,PERSALDATA!$F$2:$F$20871,"S&amp;W: BASIC SALARY (RES)")</f>
        <v>2</v>
      </c>
      <c r="AC31" s="2">
        <f>SUMIFS(PERSALDATA!$H$2:$H$20871,PERSALDATA!$A$2:$A$20871,WORKING!A31,PERSALDATA!$D$2:$D$20871,WORKING!B31,PERSALDATA!$E$2:$E$20871,WORKING!C31)</f>
        <v>1648617.67</v>
      </c>
    </row>
    <row r="32" spans="1:29" x14ac:dyDescent="0.25">
      <c r="A32" s="2">
        <f>Results!$D$3</f>
        <v>25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0.64769747938029798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1.4438522191213868E-2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0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1.229189845544169E-2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8.4200475129846436E-2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2.3210862963566896E-3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7.8966135531928429E-5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0.23897157241131139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0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0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1.4814437031135394E-2</v>
      </c>
      <c r="AB32" s="2">
        <f>SUMIFS(PERSALDATA!$G$2:$G$20871,PERSALDATA!$A$2:$A$20871,WORKING!A32,PERSALDATA!$D$2:$D$20871,WORKING!B32,PERSALDATA!$E$2:$E$20871,WORKING!C32,PERSALDATA!$F$2:$F$20871,"S&amp;W: BASIC SALARY (RES)")</f>
        <v>4</v>
      </c>
      <c r="AC32" s="2">
        <f>SUMIFS(PERSALDATA!$H$2:$H$20871,PERSALDATA!$A$2:$A$20871,WORKING!A32,PERSALDATA!$D$2:$D$20871,WORKING!B32,PERSALDATA!$E$2:$E$20871,WORKING!C32)</f>
        <v>3543797.58</v>
      </c>
    </row>
    <row r="33" spans="1:29" x14ac:dyDescent="0.25">
      <c r="A33" s="2">
        <f>Results!$D$3</f>
        <v>25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0.62453564012607177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2.4939922593645549E-2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0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2.4809279105512842E-2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5.8871593511109058E-2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0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6.4078355867902141E-5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0.26677948630779275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0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0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0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1.4626899638079286E-2</v>
      </c>
      <c r="AB33" s="2">
        <f>SUMIFS(PERSALDATA!$G$2:$G$20871,PERSALDATA!$A$2:$A$20871,WORKING!A33,PERSALDATA!$D$2:$D$20871,WORKING!B33,PERSALDATA!$E$2:$E$20871,WORKING!C33,PERSALDATA!$F$2:$F$20871,"S&amp;W: BASIC SALARY (RES)")</f>
        <v>4</v>
      </c>
      <c r="AC33" s="2">
        <f>SUMIFS(PERSALDATA!$H$2:$H$20871,PERSALDATA!$A$2:$A$20871,WORKING!A33,PERSALDATA!$D$2:$D$20871,WORKING!B33,PERSALDATA!$E$2:$E$20871,WORKING!C33)</f>
        <v>4274610.3000000007</v>
      </c>
    </row>
    <row r="34" spans="1:29" x14ac:dyDescent="0.25">
      <c r="A34" s="2">
        <f>Results!$D$3</f>
        <v>25</v>
      </c>
      <c r="B34" s="2">
        <v>2</v>
      </c>
      <c r="C34" s="2">
        <v>15</v>
      </c>
      <c r="D34" s="62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>0.69996451817070682</v>
      </c>
      <c r="E34" s="62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>0</v>
      </c>
      <c r="F34" s="62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>0</v>
      </c>
      <c r="G34" s="69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>0</v>
      </c>
      <c r="H34" s="62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>0</v>
      </c>
      <c r="I34" s="62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>0</v>
      </c>
      <c r="J34" s="62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>0</v>
      </c>
      <c r="K34" s="62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>5.0825323041568663E-5</v>
      </c>
      <c r="L34" s="62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>0</v>
      </c>
      <c r="M34" s="62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>0.29998465650625161</v>
      </c>
      <c r="N34" s="62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>0</v>
      </c>
      <c r="O34" s="62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>0</v>
      </c>
      <c r="P34" s="62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>0</v>
      </c>
      <c r="Q34" s="62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>0</v>
      </c>
      <c r="R34" s="62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>0</v>
      </c>
      <c r="S34" s="62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>0</v>
      </c>
      <c r="T34" s="62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>0</v>
      </c>
      <c r="U34" s="62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>0</v>
      </c>
      <c r="V34" s="62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>0</v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1.4999237620154376E-2</v>
      </c>
      <c r="AB34" s="2">
        <f>SUMIFS(PERSALDATA!$G$2:$G$20871,PERSALDATA!$A$2:$A$20871,WORKING!A34,PERSALDATA!$D$2:$D$20871,WORKING!B34,PERSALDATA!$E$2:$E$20871,WORKING!C34,PERSALDATA!$F$2:$F$20871,"S&amp;W: BASIC SALARY (RES)")</f>
        <v>0</v>
      </c>
      <c r="AC34" s="2">
        <f>SUMIFS(PERSALDATA!$H$2:$H$20871,PERSALDATA!$A$2:$A$20871,WORKING!A34,PERSALDATA!$D$2:$D$20871,WORKING!B34,PERSALDATA!$E$2:$E$20871,WORKING!C34)</f>
        <v>114706.6</v>
      </c>
    </row>
    <row r="35" spans="1:29" x14ac:dyDescent="0.25">
      <c r="A35" s="2">
        <f>Results!$D$3</f>
        <v>25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25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25</v>
      </c>
      <c r="B37" s="2">
        <v>3</v>
      </c>
      <c r="C37" s="2">
        <v>1</v>
      </c>
      <c r="D37" s="62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>0</v>
      </c>
      <c r="E37" s="62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>0</v>
      </c>
      <c r="F37" s="62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>0</v>
      </c>
      <c r="G37" s="69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>0</v>
      </c>
      <c r="H37" s="62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>0</v>
      </c>
      <c r="I37" s="62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>0</v>
      </c>
      <c r="J37" s="62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>0</v>
      </c>
      <c r="K37" s="62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>0</v>
      </c>
      <c r="L37" s="62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>0</v>
      </c>
      <c r="M37" s="62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>0</v>
      </c>
      <c r="N37" s="62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>0</v>
      </c>
      <c r="O37" s="62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>0</v>
      </c>
      <c r="P37" s="62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>0</v>
      </c>
      <c r="Q37" s="62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>0</v>
      </c>
      <c r="R37" s="62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>0</v>
      </c>
      <c r="S37" s="62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>0</v>
      </c>
      <c r="T37" s="62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>1</v>
      </c>
      <c r="U37" s="62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>0</v>
      </c>
      <c r="V37" s="62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>0</v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7.5999999999999998E-2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7.0000000000000007E-2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6.9000000000000006E-2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6.7000000000000004E-2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1.4999999999999999E-2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60000</v>
      </c>
    </row>
    <row r="38" spans="1:29" x14ac:dyDescent="0.25">
      <c r="A38" s="2">
        <f>Results!$D$3</f>
        <v>25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25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25</v>
      </c>
      <c r="B40" s="2">
        <v>3</v>
      </c>
      <c r="C40" s="2">
        <v>4</v>
      </c>
      <c r="D40" s="62" t="str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/>
      </c>
      <c r="E40" s="62" t="str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/>
      </c>
      <c r="F40" s="62" t="str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/>
      </c>
      <c r="G40" s="69" t="str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/>
      </c>
      <c r="H40" s="62" t="str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/>
      </c>
      <c r="I40" s="62" t="str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/>
      </c>
      <c r="J40" s="62" t="str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/>
      </c>
      <c r="K40" s="62" t="str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/>
      </c>
      <c r="L40" s="62" t="str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/>
      </c>
      <c r="M40" s="62" t="str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/>
      </c>
      <c r="N40" s="62" t="str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/>
      </c>
      <c r="O40" s="62" t="str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/>
      </c>
      <c r="P40" s="62" t="str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/>
      </c>
      <c r="Q40" s="62" t="str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/>
      </c>
      <c r="R40" s="62" t="str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/>
      </c>
      <c r="S40" s="62" t="str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/>
      </c>
      <c r="T40" s="62" t="str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/>
      </c>
      <c r="U40" s="62" t="str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/>
      </c>
      <c r="V40" s="62" t="str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/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7.3827684520804057E-2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7.0033119199051808E-2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6.9033119199051793E-2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6.7033119199051777E-2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0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0</v>
      </c>
    </row>
    <row r="41" spans="1:29" x14ac:dyDescent="0.25">
      <c r="A41" s="2">
        <f>Results!$D$3</f>
        <v>25</v>
      </c>
      <c r="B41" s="2">
        <v>3</v>
      </c>
      <c r="C41" s="2">
        <v>5</v>
      </c>
      <c r="D41" s="62" t="str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/>
      </c>
      <c r="E41" s="62" t="str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/>
      </c>
      <c r="F41" s="62" t="str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/>
      </c>
      <c r="G41" s="69" t="str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/>
      </c>
      <c r="H41" s="62" t="str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/>
      </c>
      <c r="I41" s="62" t="str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/>
      </c>
      <c r="J41" s="62" t="str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/>
      </c>
      <c r="K41" s="62" t="str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/>
      </c>
      <c r="L41" s="62" t="str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/>
      </c>
      <c r="M41" s="62" t="str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/>
      </c>
      <c r="N41" s="62" t="str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/>
      </c>
      <c r="O41" s="62" t="str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/>
      </c>
      <c r="P41" s="62" t="str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/>
      </c>
      <c r="Q41" s="62" t="str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/>
      </c>
      <c r="R41" s="62" t="str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/>
      </c>
      <c r="S41" s="62" t="str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/>
      </c>
      <c r="T41" s="62" t="str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/>
      </c>
      <c r="U41" s="62" t="str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/>
      </c>
      <c r="V41" s="62" t="str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/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7.3827684520804057E-2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7.0033119199051808E-2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6.9033119199051793E-2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6.7033119199051777E-2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0</v>
      </c>
      <c r="AB41" s="2">
        <f>SUMIFS(PERSALDATA!$G$2:$G$20871,PERSALDATA!$A$2:$A$20871,WORKING!A41,PERSALDATA!$D$2:$D$20871,WORKING!B41,PERSALDATA!$E$2:$E$20871,WORKING!C41,PERSALDATA!$F$2:$F$20871,"S&amp;W: BASIC SALARY (RES)")</f>
        <v>0</v>
      </c>
      <c r="AC41" s="2">
        <f>SUMIFS(PERSALDATA!$H$2:$H$20871,PERSALDATA!$A$2:$A$20871,WORKING!A41,PERSALDATA!$D$2:$D$20871,WORKING!B41,PERSALDATA!$E$2:$E$20871,WORKING!C41)</f>
        <v>0</v>
      </c>
    </row>
    <row r="42" spans="1:29" x14ac:dyDescent="0.25">
      <c r="A42" s="2">
        <f>Results!$D$3</f>
        <v>25</v>
      </c>
      <c r="B42" s="2">
        <v>3</v>
      </c>
      <c r="C42" s="2">
        <v>6</v>
      </c>
      <c r="D42" s="62" t="str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/>
      </c>
      <c r="E42" s="62" t="str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/>
      </c>
      <c r="F42" s="62" t="str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/>
      </c>
      <c r="G42" s="69" t="str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/>
      </c>
      <c r="H42" s="62" t="str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/>
      </c>
      <c r="I42" s="62" t="str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/>
      </c>
      <c r="J42" s="62" t="str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/>
      </c>
      <c r="K42" s="62" t="str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/>
      </c>
      <c r="L42" s="62" t="str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/>
      </c>
      <c r="M42" s="62" t="str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/>
      </c>
      <c r="N42" s="62" t="str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/>
      </c>
      <c r="O42" s="62" t="str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/>
      </c>
      <c r="P42" s="62" t="str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/>
      </c>
      <c r="Q42" s="62" t="str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/>
      </c>
      <c r="R42" s="62" t="str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/>
      </c>
      <c r="S42" s="62" t="str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/>
      </c>
      <c r="T42" s="62" t="str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/>
      </c>
      <c r="U42" s="62" t="str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/>
      </c>
      <c r="V42" s="62" t="str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/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7.3827684520804057E-2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7.0033119199051808E-2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6.9033119199051793E-2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6.7033119199051777E-2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0</v>
      </c>
      <c r="AB42" s="2">
        <f>SUMIFS(PERSALDATA!$G$2:$G$20871,PERSALDATA!$A$2:$A$20871,WORKING!A42,PERSALDATA!$D$2:$D$20871,WORKING!B42,PERSALDATA!$E$2:$E$20871,WORKING!C42,PERSALDATA!$F$2:$F$20871,"S&amp;W: BASIC SALARY (RES)")</f>
        <v>0</v>
      </c>
      <c r="AC42" s="2">
        <f>SUMIFS(PERSALDATA!$H$2:$H$20871,PERSALDATA!$A$2:$A$20871,WORKING!A42,PERSALDATA!$D$2:$D$20871,WORKING!B42,PERSALDATA!$E$2:$E$20871,WORKING!C42)</f>
        <v>0</v>
      </c>
    </row>
    <row r="43" spans="1:29" x14ac:dyDescent="0.25">
      <c r="A43" s="2">
        <f>Results!$D$3</f>
        <v>25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0.83052624193107061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0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4.3701684853716297E-2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0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1.7521138464499219E-2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0.10796784494771701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0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2.8308980299685113E-4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0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0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0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0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0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7.2923967889620536E-2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6.9825800228430338E-2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6.8825800228430323E-2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6.6825800228430335E-2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1.4077411303181814E-2</v>
      </c>
      <c r="AB43" s="2">
        <f>SUMIFS(PERSALDATA!$G$2:$G$20871,PERSALDATA!$A$2:$A$20871,WORKING!A43,PERSALDATA!$D$2:$D$20871,WORKING!B43,PERSALDATA!$E$2:$E$20871,WORKING!C43,PERSALDATA!$F$2:$F$20871,"S&amp;W: BASIC SALARY (RES)")</f>
        <v>0</v>
      </c>
      <c r="AC43" s="2">
        <f>SUMIFS(PERSALDATA!$H$2:$H$20871,PERSALDATA!$A$2:$A$20871,WORKING!A43,PERSALDATA!$D$2:$D$20871,WORKING!B43,PERSALDATA!$E$2:$E$20871,WORKING!C43)</f>
        <v>123565.03</v>
      </c>
    </row>
    <row r="44" spans="1:29" x14ac:dyDescent="0.25">
      <c r="A44" s="2">
        <f>Results!$D$3</f>
        <v>25</v>
      </c>
      <c r="B44" s="2">
        <v>3</v>
      </c>
      <c r="C44" s="2">
        <v>8</v>
      </c>
      <c r="D44" s="62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>0.74924696614192776</v>
      </c>
      <c r="E44" s="62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>5.5167778960023138E-2</v>
      </c>
      <c r="F44" s="62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>3.5762882867710608E-2</v>
      </c>
      <c r="G44" s="69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>1.398452344907768E-3</v>
      </c>
      <c r="H44" s="62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>3.8683959818979409E-2</v>
      </c>
      <c r="I44" s="62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>9.7401624344841647E-2</v>
      </c>
      <c r="J44" s="62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>2.2127263869958599E-2</v>
      </c>
      <c r="K44" s="62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>2.110716516510831E-4</v>
      </c>
      <c r="L44" s="62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>0</v>
      </c>
      <c r="M44" s="62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>0</v>
      </c>
      <c r="N44" s="62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>0</v>
      </c>
      <c r="O44" s="62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>0</v>
      </c>
      <c r="P44" s="62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>0</v>
      </c>
      <c r="Q44" s="62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>0</v>
      </c>
      <c r="R44" s="62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>0</v>
      </c>
      <c r="S44" s="62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>0</v>
      </c>
      <c r="T44" s="62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>0</v>
      </c>
      <c r="U44" s="62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>0</v>
      </c>
      <c r="V44" s="62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>0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7.3823596339519709E-2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7.0222630568607586E-2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6.9222630568607613E-2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6.7222630568607583E-2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1.3880131284924883E-2</v>
      </c>
      <c r="AB44" s="2">
        <f>SUMIFS(PERSALDATA!$G$2:$G$20871,PERSALDATA!$A$2:$A$20871,WORKING!A44,PERSALDATA!$D$2:$D$20871,WORKING!B44,PERSALDATA!$E$2:$E$20871,WORKING!C44,PERSALDATA!$F$2:$F$20871,"S&amp;W: BASIC SALARY (RES)")</f>
        <v>3</v>
      </c>
      <c r="AC44" s="2">
        <f>SUMIFS(PERSALDATA!$H$2:$H$20871,PERSALDATA!$A$2:$A$20871,WORKING!A44,PERSALDATA!$D$2:$D$20871,WORKING!B44,PERSALDATA!$E$2:$E$20871,WORKING!C44)</f>
        <v>1132459.04</v>
      </c>
    </row>
    <row r="45" spans="1:29" x14ac:dyDescent="0.25">
      <c r="A45" s="2">
        <f>Results!$D$3</f>
        <v>25</v>
      </c>
      <c r="B45" s="2">
        <v>3</v>
      </c>
      <c r="C45" s="2">
        <v>9</v>
      </c>
      <c r="D45" s="62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>0.78744911026121089</v>
      </c>
      <c r="E45" s="62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>0.10999736380778219</v>
      </c>
      <c r="F45" s="62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>0</v>
      </c>
      <c r="G45" s="69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>0</v>
      </c>
      <c r="H45" s="62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>0</v>
      </c>
      <c r="I45" s="62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>0.10236762130959853</v>
      </c>
      <c r="J45" s="62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>0</v>
      </c>
      <c r="K45" s="62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>1.8590462140849562E-4</v>
      </c>
      <c r="L45" s="62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>0</v>
      </c>
      <c r="M45" s="62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>0</v>
      </c>
      <c r="N45" s="62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>0</v>
      </c>
      <c r="O45" s="62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>0</v>
      </c>
      <c r="P45" s="62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>0</v>
      </c>
      <c r="Q45" s="62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>0</v>
      </c>
      <c r="R45" s="62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>0</v>
      </c>
      <c r="S45" s="62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>0</v>
      </c>
      <c r="T45" s="62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>0</v>
      </c>
      <c r="U45" s="62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>0</v>
      </c>
      <c r="V45" s="62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>0</v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7.6000000000000012E-2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7.0000000000000007E-2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6.900000000000002E-2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6.7000000000000004E-2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1.4997211430678873E-2</v>
      </c>
      <c r="AB45" s="2">
        <f>SUMIFS(PERSALDATA!$G$2:$G$20871,PERSALDATA!$A$2:$A$20871,WORKING!A45,PERSALDATA!$D$2:$D$20871,WORKING!B45,PERSALDATA!$E$2:$E$20871,WORKING!C45,PERSALDATA!$F$2:$F$20871,"S&amp;W: BASIC SALARY (RES)")</f>
        <v>1</v>
      </c>
      <c r="AC45" s="2">
        <f>SUMIFS(PERSALDATA!$H$2:$H$20871,PERSALDATA!$A$2:$A$20871,WORKING!A45,PERSALDATA!$D$2:$D$20871,WORKING!B45,PERSALDATA!$E$2:$E$20871,WORKING!C45)</f>
        <v>219521.16999999998</v>
      </c>
    </row>
    <row r="46" spans="1:29" x14ac:dyDescent="0.25">
      <c r="A46" s="2">
        <f>Results!$D$3</f>
        <v>25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0.88070557602573329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2.4490979101394594E-2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3.48949184119974E-3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0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0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9.1144421886387481E-2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0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1.6953114528495402E-4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0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0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0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0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0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0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0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7.5734798620068822E-2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6.9965105081588014E-2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6.8965105081588013E-2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6.6965105081588011E-2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1.494511465520273E-2</v>
      </c>
      <c r="AB46" s="2">
        <f>SUMIFS(PERSALDATA!$G$2:$G$20871,PERSALDATA!$A$2:$A$20871,WORKING!A46,PERSALDATA!$D$2:$D$20871,WORKING!B46,PERSALDATA!$E$2:$E$20871,WORKING!C46,PERSALDATA!$F$2:$F$20871,"S&amp;W: BASIC SALARY (RES)")</f>
        <v>1</v>
      </c>
      <c r="AC46" s="2">
        <f>SUMIFS(PERSALDATA!$H$2:$H$20871,PERSALDATA!$A$2:$A$20871,WORKING!A46,PERSALDATA!$D$2:$D$20871,WORKING!B46,PERSALDATA!$E$2:$E$20871,WORKING!C46)</f>
        <v>515834.42</v>
      </c>
    </row>
    <row r="47" spans="1:29" x14ac:dyDescent="0.25">
      <c r="A47" s="2">
        <f>Results!$D$3</f>
        <v>25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0.82253115092713558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5.8571263910157309E-2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0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2.8663953697455127E-3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2.3436679105901109E-3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5.7480522492115826E-2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0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1.2335179926640589E-4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0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5.6083647590989334E-2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0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0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0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0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1.4962994704352153E-2</v>
      </c>
      <c r="AB47" s="2">
        <f>SUMIFS(PERSALDATA!$G$2:$G$20871,PERSALDATA!$A$2:$A$20871,WORKING!A47,PERSALDATA!$D$2:$D$20871,WORKING!B47,PERSALDATA!$E$2:$E$20871,WORKING!C47,PERSALDATA!$F$2:$F$20871,"S&amp;W: BASIC SALARY (RES)")</f>
        <v>2</v>
      </c>
      <c r="AC47" s="2">
        <f>SUMIFS(PERSALDATA!$H$2:$H$20871,PERSALDATA!$A$2:$A$20871,WORKING!A47,PERSALDATA!$D$2:$D$20871,WORKING!B47,PERSALDATA!$E$2:$E$20871,WORKING!C47)</f>
        <v>1228843.04</v>
      </c>
    </row>
    <row r="48" spans="1:29" x14ac:dyDescent="0.25">
      <c r="A48" s="2">
        <f>Results!$D$3</f>
        <v>25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0.74300314000203038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1.9349825366051839E-2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0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0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5.328248954924431E-3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9.2553475567093257E-2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1.0673451429250894E-2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1.0197676472063703E-4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0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0.12898988191592858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0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0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0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1.4918546614205325E-2</v>
      </c>
      <c r="AB48" s="2">
        <f>SUMIFS(PERSALDATA!$G$2:$G$20871,PERSALDATA!$A$2:$A$20871,WORKING!A48,PERSALDATA!$D$2:$D$20871,WORKING!B48,PERSALDATA!$E$2:$E$20871,WORKING!C48,PERSALDATA!$F$2:$F$20871,"S&amp;W: BASIC SALARY (RES)")</f>
        <v>9</v>
      </c>
      <c r="AC48" s="2">
        <f>SUMIFS(PERSALDATA!$H$2:$H$20871,PERSALDATA!$A$2:$A$20871,WORKING!A48,PERSALDATA!$D$2:$D$20871,WORKING!B48,PERSALDATA!$E$2:$E$20871,WORKING!C48)</f>
        <v>5945668.1300000008</v>
      </c>
    </row>
    <row r="49" spans="1:29" x14ac:dyDescent="0.25">
      <c r="A49" s="2">
        <f>Results!$D$3</f>
        <v>25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0.70268932291384745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2.9981146895832173E-2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0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2.3730486559625015E-2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9.134938937266876E-2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0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7.7433994389522657E-5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0.13967729855824546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1.2494921705391772E-2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0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1.4642881191689784E-2</v>
      </c>
      <c r="AB49" s="2">
        <f>SUMIFS(PERSALDATA!$G$2:$G$20871,PERSALDATA!$A$2:$A$20871,WORKING!A49,PERSALDATA!$D$2:$D$20871,WORKING!B49,PERSALDATA!$E$2:$E$20871,WORKING!C49,PERSALDATA!$F$2:$F$20871,"S&amp;W: BASIC SALARY (RES)")</f>
        <v>4</v>
      </c>
      <c r="AC49" s="2">
        <f>SUMIFS(PERSALDATA!$H$2:$H$20871,PERSALDATA!$A$2:$A$20871,WORKING!A49,PERSALDATA!$D$2:$D$20871,WORKING!B49,PERSALDATA!$E$2:$E$20871,WORKING!C49)</f>
        <v>3388046.84</v>
      </c>
    </row>
    <row r="50" spans="1:29" x14ac:dyDescent="0.25">
      <c r="A50" s="2">
        <f>Results!$D$3</f>
        <v>25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0.64482527332620421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2.5607353672944737E-2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0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1.4224445877359486E-2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8.390066598314648E-2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0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6.3602852680674148E-5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0.21650230118142752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7.6424697055829331E-3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7.2338874006540434E-3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0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1.4785679269049397E-2</v>
      </c>
      <c r="AB50" s="2">
        <f>SUMIFS(PERSALDATA!$G$2:$G$20871,PERSALDATA!$A$2:$A$20871,WORKING!A50,PERSALDATA!$D$2:$D$20871,WORKING!B50,PERSALDATA!$E$2:$E$20871,WORKING!C50,PERSALDATA!$F$2:$F$20871,"S&amp;W: BASIC SALARY (RES)")</f>
        <v>5</v>
      </c>
      <c r="AC50" s="2">
        <f>SUMIFS(PERSALDATA!$H$2:$H$20871,PERSALDATA!$A$2:$A$20871,WORKING!A50,PERSALDATA!$D$2:$D$20871,WORKING!B50,PERSALDATA!$E$2:$E$20871,WORKING!C50)</f>
        <v>4858115.43</v>
      </c>
    </row>
    <row r="51" spans="1:29" x14ac:dyDescent="0.25">
      <c r="A51" s="2">
        <f>Results!$D$3</f>
        <v>25</v>
      </c>
      <c r="B51" s="2">
        <v>3</v>
      </c>
      <c r="C51" s="2">
        <v>15</v>
      </c>
      <c r="D51" s="62" t="str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/>
      </c>
      <c r="E51" s="62" t="str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/>
      </c>
      <c r="F51" s="62" t="str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/>
      </c>
      <c r="G51" s="69" t="str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/>
      </c>
      <c r="H51" s="62" t="str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/>
      </c>
      <c r="I51" s="62" t="str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/>
      </c>
      <c r="J51" s="62" t="str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/>
      </c>
      <c r="K51" s="62" t="str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/>
      </c>
      <c r="L51" s="62" t="str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/>
      </c>
      <c r="M51" s="62" t="str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/>
      </c>
      <c r="N51" s="62" t="str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/>
      </c>
      <c r="O51" s="62" t="str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/>
      </c>
      <c r="P51" s="62" t="str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/>
      </c>
      <c r="Q51" s="62" t="str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/>
      </c>
      <c r="R51" s="62" t="str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/>
      </c>
      <c r="S51" s="62" t="str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/>
      </c>
      <c r="T51" s="62" t="str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/>
      </c>
      <c r="U51" s="62" t="str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/>
      </c>
      <c r="V51" s="62" t="str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/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0</v>
      </c>
      <c r="AB51" s="2">
        <f>SUMIFS(PERSALDATA!$G$2:$G$20871,PERSALDATA!$A$2:$A$20871,WORKING!A51,PERSALDATA!$D$2:$D$20871,WORKING!B51,PERSALDATA!$E$2:$E$20871,WORKING!C51,PERSALDATA!$F$2:$F$20871,"S&amp;W: BASIC SALARY (RES)")</f>
        <v>0</v>
      </c>
      <c r="AC51" s="2">
        <f>SUMIFS(PERSALDATA!$H$2:$H$20871,PERSALDATA!$A$2:$A$20871,WORKING!A51,PERSALDATA!$D$2:$D$20871,WORKING!B51,PERSALDATA!$E$2:$E$20871,WORKING!C51)</f>
        <v>0</v>
      </c>
    </row>
    <row r="52" spans="1:29" x14ac:dyDescent="0.25">
      <c r="A52" s="2">
        <f>Results!$D$3</f>
        <v>25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25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25</v>
      </c>
      <c r="B54" s="2">
        <v>4</v>
      </c>
      <c r="C54" s="2">
        <v>1</v>
      </c>
      <c r="D54" s="62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>0</v>
      </c>
      <c r="E54" s="62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>0</v>
      </c>
      <c r="F54" s="62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>0</v>
      </c>
      <c r="G54" s="69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>0</v>
      </c>
      <c r="H54" s="62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>0</v>
      </c>
      <c r="I54" s="62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>0</v>
      </c>
      <c r="J54" s="62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>0</v>
      </c>
      <c r="K54" s="62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>0</v>
      </c>
      <c r="L54" s="62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>0</v>
      </c>
      <c r="M54" s="62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>0</v>
      </c>
      <c r="N54" s="62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>0</v>
      </c>
      <c r="O54" s="62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>0</v>
      </c>
      <c r="P54" s="62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>0</v>
      </c>
      <c r="Q54" s="62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>0</v>
      </c>
      <c r="R54" s="62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>0</v>
      </c>
      <c r="S54" s="62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>0</v>
      </c>
      <c r="T54" s="62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>1</v>
      </c>
      <c r="U54" s="62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>0</v>
      </c>
      <c r="V54" s="62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>0</v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7.5999999999999998E-2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7.0000000000000007E-2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6.9000000000000006E-2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6.7000000000000004E-2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1.4999999999999999E-2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60000</v>
      </c>
    </row>
    <row r="55" spans="1:29" x14ac:dyDescent="0.25">
      <c r="A55" s="2">
        <f>Results!$D$3</f>
        <v>25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25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25</v>
      </c>
      <c r="B57" s="2">
        <v>4</v>
      </c>
      <c r="C57" s="2">
        <v>4</v>
      </c>
      <c r="D57" s="62" t="str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/>
      </c>
      <c r="E57" s="62" t="str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/>
      </c>
      <c r="F57" s="62" t="str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/>
      </c>
      <c r="G57" s="69" t="str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/>
      </c>
      <c r="H57" s="62" t="str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/>
      </c>
      <c r="I57" s="62" t="str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/>
      </c>
      <c r="J57" s="62" t="str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/>
      </c>
      <c r="K57" s="62" t="str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/>
      </c>
      <c r="L57" s="62" t="str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/>
      </c>
      <c r="M57" s="62" t="str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/>
      </c>
      <c r="N57" s="62" t="str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/>
      </c>
      <c r="O57" s="62" t="str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/>
      </c>
      <c r="P57" s="62" t="str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/>
      </c>
      <c r="Q57" s="62" t="str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/>
      </c>
      <c r="R57" s="62" t="str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/>
      </c>
      <c r="S57" s="62" t="str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/>
      </c>
      <c r="T57" s="62" t="str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/>
      </c>
      <c r="U57" s="62" t="str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/>
      </c>
      <c r="V57" s="62" t="str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/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0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25</v>
      </c>
      <c r="B58" s="2">
        <v>4</v>
      </c>
      <c r="C58" s="2">
        <v>5</v>
      </c>
      <c r="D58" s="62" t="str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/>
      </c>
      <c r="E58" s="62" t="str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/>
      </c>
      <c r="F58" s="62" t="str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/>
      </c>
      <c r="G58" s="69" t="str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/>
      </c>
      <c r="H58" s="62" t="str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/>
      </c>
      <c r="I58" s="62" t="str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/>
      </c>
      <c r="J58" s="62" t="str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/>
      </c>
      <c r="K58" s="62" t="str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/>
      </c>
      <c r="L58" s="62" t="str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/>
      </c>
      <c r="M58" s="62" t="str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/>
      </c>
      <c r="N58" s="62" t="str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/>
      </c>
      <c r="O58" s="62" t="str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/>
      </c>
      <c r="P58" s="62" t="str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/>
      </c>
      <c r="Q58" s="62" t="str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/>
      </c>
      <c r="R58" s="62" t="str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/>
      </c>
      <c r="S58" s="62" t="str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/>
      </c>
      <c r="T58" s="62" t="str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/>
      </c>
      <c r="U58" s="62" t="str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/>
      </c>
      <c r="V58" s="62" t="str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/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7.3827684520804057E-2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7.0033119199051808E-2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6.9033119199051793E-2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6.7033119199051777E-2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0</v>
      </c>
      <c r="AB58" s="2">
        <f>SUMIFS(PERSALDATA!$G$2:$G$20871,PERSALDATA!$A$2:$A$20871,WORKING!A58,PERSALDATA!$D$2:$D$20871,WORKING!B58,PERSALDATA!$E$2:$E$20871,WORKING!C58,PERSALDATA!$F$2:$F$20871,"S&amp;W: BASIC SALARY (RES)")</f>
        <v>0</v>
      </c>
      <c r="AC58" s="2">
        <f>SUMIFS(PERSALDATA!$H$2:$H$20871,PERSALDATA!$A$2:$A$20871,WORKING!A58,PERSALDATA!$D$2:$D$20871,WORKING!B58,PERSALDATA!$E$2:$E$20871,WORKING!C58)</f>
        <v>0</v>
      </c>
    </row>
    <row r="59" spans="1:29" x14ac:dyDescent="0.25">
      <c r="A59" s="2">
        <f>Results!$D$3</f>
        <v>25</v>
      </c>
      <c r="B59" s="2">
        <v>4</v>
      </c>
      <c r="C59" s="2">
        <v>6</v>
      </c>
      <c r="D59" s="62" t="str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/>
      </c>
      <c r="E59" s="62" t="str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/>
      </c>
      <c r="F59" s="62" t="str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/>
      </c>
      <c r="G59" s="69" t="str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/>
      </c>
      <c r="H59" s="62" t="str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/>
      </c>
      <c r="I59" s="62" t="str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/>
      </c>
      <c r="J59" s="62" t="str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/>
      </c>
      <c r="K59" s="62" t="str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/>
      </c>
      <c r="L59" s="62" t="str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/>
      </c>
      <c r="M59" s="62" t="str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/>
      </c>
      <c r="N59" s="62" t="str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/>
      </c>
      <c r="O59" s="62" t="str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/>
      </c>
      <c r="P59" s="62" t="str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/>
      </c>
      <c r="Q59" s="62" t="str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/>
      </c>
      <c r="R59" s="62" t="str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/>
      </c>
      <c r="S59" s="62" t="str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/>
      </c>
      <c r="T59" s="62" t="str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/>
      </c>
      <c r="U59" s="62" t="str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/>
      </c>
      <c r="V59" s="62" t="str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/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7.3827684520804057E-2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7.0033119199051808E-2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6.9033119199051793E-2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6.7033119199051777E-2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0</v>
      </c>
      <c r="AB59" s="2">
        <f>SUMIFS(PERSALDATA!$G$2:$G$20871,PERSALDATA!$A$2:$A$20871,WORKING!A59,PERSALDATA!$D$2:$D$20871,WORKING!B59,PERSALDATA!$E$2:$E$20871,WORKING!C59,PERSALDATA!$F$2:$F$20871,"S&amp;W: BASIC SALARY (RES)")</f>
        <v>0</v>
      </c>
      <c r="AC59" s="2">
        <f>SUMIFS(PERSALDATA!$H$2:$H$20871,PERSALDATA!$A$2:$A$20871,WORKING!A59,PERSALDATA!$D$2:$D$20871,WORKING!B59,PERSALDATA!$E$2:$E$20871,WORKING!C59)</f>
        <v>0</v>
      </c>
    </row>
    <row r="60" spans="1:29" x14ac:dyDescent="0.25">
      <c r="A60" s="2">
        <f>Results!$D$3</f>
        <v>25</v>
      </c>
      <c r="B60" s="2">
        <v>4</v>
      </c>
      <c r="C60" s="2">
        <v>7</v>
      </c>
      <c r="D60" s="62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>0.67569833224766562</v>
      </c>
      <c r="E60" s="62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>5.5681389364110802E-2</v>
      </c>
      <c r="F60" s="62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>4.5957188666004088E-2</v>
      </c>
      <c r="G60" s="69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>1.8730345855078597E-2</v>
      </c>
      <c r="H60" s="62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>5.9652430888473301E-2</v>
      </c>
      <c r="I60" s="62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>8.7840187450861973E-2</v>
      </c>
      <c r="J60" s="62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>5.6201965163429707E-2</v>
      </c>
      <c r="K60" s="62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>2.3816036437582558E-4</v>
      </c>
      <c r="L60" s="62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>0</v>
      </c>
      <c r="M60" s="62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>0</v>
      </c>
      <c r="N60" s="62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>0</v>
      </c>
      <c r="O60" s="62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>0</v>
      </c>
      <c r="P60" s="62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>0</v>
      </c>
      <c r="Q60" s="62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>0</v>
      </c>
      <c r="R60" s="62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>0</v>
      </c>
      <c r="S60" s="62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>0</v>
      </c>
      <c r="T60" s="62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>0</v>
      </c>
      <c r="U60" s="62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>0</v>
      </c>
      <c r="V60" s="62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>0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7.33423876938223E-2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7.0435214576667057E-2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6.9435214576667056E-2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6.7435214576667055E-2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1.3412283301217201E-2</v>
      </c>
      <c r="AB60" s="2">
        <f>SUMIFS(PERSALDATA!$G$2:$G$20871,PERSALDATA!$A$2:$A$20871,WORKING!A60,PERSALDATA!$D$2:$D$20871,WORKING!B60,PERSALDATA!$E$2:$E$20871,WORKING!C60,PERSALDATA!$F$2:$F$20871,"S&amp;W: BASIC SALARY (RES)")</f>
        <v>1</v>
      </c>
      <c r="AC60" s="2">
        <f>SUMIFS(PERSALDATA!$H$2:$H$20871,PERSALDATA!$A$2:$A$20871,WORKING!A60,PERSALDATA!$D$2:$D$20871,WORKING!B60,PERSALDATA!$E$2:$E$20871,WORKING!C60)</f>
        <v>293751.65000000002</v>
      </c>
    </row>
    <row r="61" spans="1:29" x14ac:dyDescent="0.25">
      <c r="A61" s="2">
        <f>Results!$D$3</f>
        <v>25</v>
      </c>
      <c r="B61" s="2">
        <v>4</v>
      </c>
      <c r="C61" s="2">
        <v>8</v>
      </c>
      <c r="D61" s="62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>0.72893620808502924</v>
      </c>
      <c r="E61" s="62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>6.3033555486288015E-2</v>
      </c>
      <c r="F61" s="62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>3.6821317630993854E-2</v>
      </c>
      <c r="G61" s="69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>0</v>
      </c>
      <c r="H61" s="62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>2.1010104138768988E-2</v>
      </c>
      <c r="I61" s="62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>9.4761207618276735E-2</v>
      </c>
      <c r="J61" s="62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>3.3311048619536363E-2</v>
      </c>
      <c r="K61" s="62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>2.0361490142559066E-4</v>
      </c>
      <c r="L61" s="62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>0</v>
      </c>
      <c r="M61" s="62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>0</v>
      </c>
      <c r="N61" s="62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>2.1922943519681097E-2</v>
      </c>
      <c r="O61" s="62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>0</v>
      </c>
      <c r="P61" s="62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>0</v>
      </c>
      <c r="Q61" s="62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>0</v>
      </c>
      <c r="R61" s="62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>0</v>
      </c>
      <c r="S61" s="62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>0</v>
      </c>
      <c r="T61" s="62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>0</v>
      </c>
      <c r="U61" s="62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>0</v>
      </c>
      <c r="V61" s="62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>0</v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7.3495721317987234E-2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6.9946938385771595E-2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6.8946938385771595E-2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6.6946938385771593E-2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1.4129474449932173E-2</v>
      </c>
      <c r="AB61" s="2">
        <f>SUMIFS(PERSALDATA!$G$2:$G$20871,PERSALDATA!$A$2:$A$20871,WORKING!A61,PERSALDATA!$D$2:$D$20871,WORKING!B61,PERSALDATA!$E$2:$E$20871,WORKING!C61,PERSALDATA!$F$2:$F$20871,"S&amp;W: BASIC SALARY (RES)")</f>
        <v>2</v>
      </c>
      <c r="AC61" s="2">
        <f>SUMIFS(PERSALDATA!$H$2:$H$20871,PERSALDATA!$A$2:$A$20871,WORKING!A61,PERSALDATA!$D$2:$D$20871,WORKING!B61,PERSALDATA!$E$2:$E$20871,WORKING!C61)</f>
        <v>1002136.8700000001</v>
      </c>
    </row>
    <row r="62" spans="1:29" x14ac:dyDescent="0.25">
      <c r="A62" s="2">
        <f>Results!$D$3</f>
        <v>25</v>
      </c>
      <c r="B62" s="2">
        <v>4</v>
      </c>
      <c r="C62" s="2">
        <v>9</v>
      </c>
      <c r="D62" s="62" t="str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/>
      </c>
      <c r="E62" s="62" t="str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/>
      </c>
      <c r="F62" s="62" t="str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/>
      </c>
      <c r="G62" s="69" t="str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/>
      </c>
      <c r="H62" s="62" t="str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/>
      </c>
      <c r="I62" s="62" t="str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/>
      </c>
      <c r="J62" s="62" t="str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/>
      </c>
      <c r="K62" s="62" t="str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/>
      </c>
      <c r="L62" s="62" t="str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/>
      </c>
      <c r="M62" s="62" t="str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/>
      </c>
      <c r="N62" s="62" t="str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/>
      </c>
      <c r="O62" s="62" t="str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/>
      </c>
      <c r="P62" s="62" t="str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/>
      </c>
      <c r="Q62" s="62" t="str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/>
      </c>
      <c r="R62" s="62" t="str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/>
      </c>
      <c r="S62" s="62" t="str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/>
      </c>
      <c r="T62" s="62" t="str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/>
      </c>
      <c r="U62" s="62" t="str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/>
      </c>
      <c r="V62" s="62" t="str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/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7.3827684520804057E-2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7.0033119199051808E-2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6.9033119199051793E-2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6.7033119199051777E-2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0</v>
      </c>
      <c r="AB62" s="2">
        <f>SUMIFS(PERSALDATA!$G$2:$G$20871,PERSALDATA!$A$2:$A$20871,WORKING!A62,PERSALDATA!$D$2:$D$20871,WORKING!B62,PERSALDATA!$E$2:$E$20871,WORKING!C62,PERSALDATA!$F$2:$F$20871,"S&amp;W: BASIC SALARY (RES)")</f>
        <v>0</v>
      </c>
      <c r="AC62" s="2">
        <f>SUMIFS(PERSALDATA!$H$2:$H$20871,PERSALDATA!$A$2:$A$20871,WORKING!A62,PERSALDATA!$D$2:$D$20871,WORKING!B62,PERSALDATA!$E$2:$E$20871,WORKING!C62)</f>
        <v>0</v>
      </c>
    </row>
    <row r="63" spans="1:29" x14ac:dyDescent="0.25">
      <c r="A63" s="2">
        <f>Results!$D$3</f>
        <v>25</v>
      </c>
      <c r="B63" s="2">
        <v>4</v>
      </c>
      <c r="C63" s="2">
        <v>10</v>
      </c>
      <c r="D63" s="62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>0.99928884032988952</v>
      </c>
      <c r="E63" s="62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>0</v>
      </c>
      <c r="F63" s="62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>0</v>
      </c>
      <c r="G63" s="69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>0</v>
      </c>
      <c r="H63" s="62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>0</v>
      </c>
      <c r="I63" s="62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>0</v>
      </c>
      <c r="J63" s="62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>0</v>
      </c>
      <c r="K63" s="62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>7.1115967011050035E-4</v>
      </c>
      <c r="L63" s="62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>0</v>
      </c>
      <c r="M63" s="62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>0</v>
      </c>
      <c r="N63" s="62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>0</v>
      </c>
      <c r="O63" s="62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>0</v>
      </c>
      <c r="P63" s="62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>0</v>
      </c>
      <c r="Q63" s="62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>0</v>
      </c>
      <c r="R63" s="62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>0</v>
      </c>
      <c r="S63" s="62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>0</v>
      </c>
      <c r="T63" s="62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>0</v>
      </c>
      <c r="U63" s="62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>0</v>
      </c>
      <c r="V63" s="62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>0</v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7.5999999999999998E-2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7.0000000000000007E-2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6.9000000000000006E-2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6.7000000000000004E-2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1.4989332604948342E-2</v>
      </c>
      <c r="AB63" s="2">
        <f>SUMIFS(PERSALDATA!$G$2:$G$20871,PERSALDATA!$A$2:$A$20871,WORKING!A63,PERSALDATA!$D$2:$D$20871,WORKING!B63,PERSALDATA!$E$2:$E$20871,WORKING!C63,PERSALDATA!$F$2:$F$20871,"S&amp;W: BASIC SALARY (RES)")</f>
        <v>0</v>
      </c>
      <c r="AC63" s="2">
        <f>SUMIFS(PERSALDATA!$H$2:$H$20871,PERSALDATA!$A$2:$A$20871,WORKING!A63,PERSALDATA!$D$2:$D$20871,WORKING!B63,PERSALDATA!$E$2:$E$20871,WORKING!C63)</f>
        <v>8127.57</v>
      </c>
    </row>
    <row r="64" spans="1:29" x14ac:dyDescent="0.25">
      <c r="A64" s="2">
        <f>Results!$D$3</f>
        <v>25</v>
      </c>
      <c r="B64" s="2">
        <v>4</v>
      </c>
      <c r="C64" s="2">
        <v>11</v>
      </c>
      <c r="D64" s="62" t="str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/>
      </c>
      <c r="E64" s="62" t="str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/>
      </c>
      <c r="F64" s="62" t="str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/>
      </c>
      <c r="G64" s="69" t="str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/>
      </c>
      <c r="H64" s="62" t="str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/>
      </c>
      <c r="I64" s="62" t="str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/>
      </c>
      <c r="J64" s="62" t="str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/>
      </c>
      <c r="K64" s="62" t="str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/>
      </c>
      <c r="L64" s="62" t="str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/>
      </c>
      <c r="M64" s="62" t="str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/>
      </c>
      <c r="N64" s="62" t="str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/>
      </c>
      <c r="O64" s="62" t="str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/>
      </c>
      <c r="P64" s="62" t="str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/>
      </c>
      <c r="Q64" s="62" t="str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/>
      </c>
      <c r="R64" s="62" t="str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/>
      </c>
      <c r="S64" s="62" t="str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/>
      </c>
      <c r="T64" s="62" t="str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/>
      </c>
      <c r="U64" s="62" t="str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/>
      </c>
      <c r="V64" s="62" t="str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/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0</v>
      </c>
      <c r="AB64" s="2">
        <f>SUMIFS(PERSALDATA!$G$2:$G$20871,PERSALDATA!$A$2:$A$20871,WORKING!A64,PERSALDATA!$D$2:$D$20871,WORKING!B64,PERSALDATA!$E$2:$E$20871,WORKING!C64,PERSALDATA!$F$2:$F$20871,"S&amp;W: BASIC SALARY (RES)")</f>
        <v>0</v>
      </c>
      <c r="AC64" s="2">
        <f>SUMIFS(PERSALDATA!$H$2:$H$20871,PERSALDATA!$A$2:$A$20871,WORKING!A64,PERSALDATA!$D$2:$D$20871,WORKING!B64,PERSALDATA!$E$2:$E$20871,WORKING!C64)</f>
        <v>0</v>
      </c>
    </row>
    <row r="65" spans="1:29" x14ac:dyDescent="0.25">
      <c r="A65" s="2">
        <f>Results!$D$3</f>
        <v>25</v>
      </c>
      <c r="B65" s="2">
        <v>4</v>
      </c>
      <c r="C65" s="2">
        <v>12</v>
      </c>
      <c r="D65" s="62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>0.71154183328764864</v>
      </c>
      <c r="E65" s="62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>4.7809946118024187E-2</v>
      </c>
      <c r="F65" s="62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>0</v>
      </c>
      <c r="G65" s="69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>0</v>
      </c>
      <c r="H65" s="62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>0</v>
      </c>
      <c r="I65" s="62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>9.2500148662802553E-2</v>
      </c>
      <c r="J65" s="62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>4.9385620841642504E-2</v>
      </c>
      <c r="K65" s="62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>9.7803739578826998E-5</v>
      </c>
      <c r="L65" s="62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>0</v>
      </c>
      <c r="M65" s="62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>9.8664647350303225E-2</v>
      </c>
      <c r="N65" s="62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>0</v>
      </c>
      <c r="O65" s="62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>0</v>
      </c>
      <c r="P65" s="62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>0</v>
      </c>
      <c r="Q65" s="62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>0</v>
      </c>
      <c r="R65" s="62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>0</v>
      </c>
      <c r="S65" s="62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>0</v>
      </c>
      <c r="T65" s="62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>0</v>
      </c>
      <c r="U65" s="62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>0</v>
      </c>
      <c r="V65" s="62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>0</v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1.4998532943906316E-2</v>
      </c>
      <c r="AB65" s="2">
        <f>SUMIFS(PERSALDATA!$G$2:$G$20871,PERSALDATA!$A$2:$A$20871,WORKING!A65,PERSALDATA!$D$2:$D$20871,WORKING!B65,PERSALDATA!$E$2:$E$20871,WORKING!C65,PERSALDATA!$F$2:$F$20871,"S&amp;W: BASIC SALARY (RES)")</f>
        <v>1</v>
      </c>
      <c r="AC65" s="2">
        <f>SUMIFS(PERSALDATA!$H$2:$H$20871,PERSALDATA!$A$2:$A$20871,WORKING!A65,PERSALDATA!$D$2:$D$20871,WORKING!B65,PERSALDATA!$E$2:$E$20871,WORKING!C65)</f>
        <v>894137.59</v>
      </c>
    </row>
    <row r="66" spans="1:29" x14ac:dyDescent="0.25">
      <c r="A66" s="2">
        <f>Results!$D$3</f>
        <v>25</v>
      </c>
      <c r="B66" s="2">
        <v>4</v>
      </c>
      <c r="C66" s="2">
        <v>13</v>
      </c>
      <c r="D66" s="62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>0.63392780487398315</v>
      </c>
      <c r="E66" s="62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>3.4014000292390489E-2</v>
      </c>
      <c r="F66" s="62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>0</v>
      </c>
      <c r="G66" s="69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>0</v>
      </c>
      <c r="H66" s="62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>5.6569809284882002E-3</v>
      </c>
      <c r="I66" s="62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>8.2410407894535631E-2</v>
      </c>
      <c r="J66" s="62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>0</v>
      </c>
      <c r="K66" s="62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>7.5579622279989205E-5</v>
      </c>
      <c r="L66" s="62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>0</v>
      </c>
      <c r="M66" s="62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>0.21232600140206387</v>
      </c>
      <c r="N66" s="62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>3.1589224986258727E-2</v>
      </c>
      <c r="O66" s="62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>0</v>
      </c>
      <c r="P66" s="62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>0</v>
      </c>
      <c r="Q66" s="62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>0</v>
      </c>
      <c r="R66" s="62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>0</v>
      </c>
      <c r="S66" s="62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>0</v>
      </c>
      <c r="T66" s="62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>0</v>
      </c>
      <c r="U66" s="62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>0</v>
      </c>
      <c r="V66" s="62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>0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1.4914011591738476E-2</v>
      </c>
      <c r="AB66" s="2">
        <f>SUMIFS(PERSALDATA!$G$2:$G$20871,PERSALDATA!$A$2:$A$20871,WORKING!A66,PERSALDATA!$D$2:$D$20871,WORKING!B66,PERSALDATA!$E$2:$E$20871,WORKING!C66,PERSALDATA!$F$2:$F$20871,"S&amp;W: BASIC SALARY (RES)")</f>
        <v>4</v>
      </c>
      <c r="AC66" s="2">
        <f>SUMIFS(PERSALDATA!$H$2:$H$20871,PERSALDATA!$A$2:$A$20871,WORKING!A66,PERSALDATA!$D$2:$D$20871,WORKING!B66,PERSALDATA!$E$2:$E$20871,WORKING!C66)</f>
        <v>4242545.68</v>
      </c>
    </row>
    <row r="67" spans="1:29" x14ac:dyDescent="0.25">
      <c r="A67" s="2">
        <f>Results!$D$3</f>
        <v>25</v>
      </c>
      <c r="B67" s="2">
        <v>4</v>
      </c>
      <c r="C67" s="2">
        <v>14</v>
      </c>
      <c r="D67" s="62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>0.59996160156812228</v>
      </c>
      <c r="E67" s="62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>4.9996800130676845E-2</v>
      </c>
      <c r="F67" s="62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>0</v>
      </c>
      <c r="G67" s="69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>0</v>
      </c>
      <c r="H67" s="62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>2.0693436127365787E-2</v>
      </c>
      <c r="I67" s="62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>7.7994899966911585E-2</v>
      </c>
      <c r="J67" s="62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>0</v>
      </c>
      <c r="K67" s="62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>6.4171666288586457E-5</v>
      </c>
      <c r="L67" s="62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>0</v>
      </c>
      <c r="M67" s="62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>0.25128909054063497</v>
      </c>
      <c r="N67" s="62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>0</v>
      </c>
      <c r="O67" s="62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>0</v>
      </c>
      <c r="P67" s="62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>0</v>
      </c>
      <c r="Q67" s="62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>0</v>
      </c>
      <c r="R67" s="62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>0</v>
      </c>
      <c r="S67" s="62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>0</v>
      </c>
      <c r="T67" s="62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>0</v>
      </c>
      <c r="U67" s="62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>0</v>
      </c>
      <c r="V67" s="62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>0</v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1.4688635883095186E-2</v>
      </c>
      <c r="AB67" s="2">
        <f>SUMIFS(PERSALDATA!$G$2:$G$20871,PERSALDATA!$A$2:$A$20871,WORKING!A67,PERSALDATA!$D$2:$D$20871,WORKING!B67,PERSALDATA!$E$2:$E$20871,WORKING!C67,PERSALDATA!$F$2:$F$20871,"S&amp;W: BASIC SALARY (RES)")</f>
        <v>1</v>
      </c>
      <c r="AC67" s="2">
        <f>SUMIFS(PERSALDATA!$H$2:$H$20871,PERSALDATA!$A$2:$A$20871,WORKING!A67,PERSALDATA!$D$2:$D$20871,WORKING!B67,PERSALDATA!$E$2:$E$20871,WORKING!C67)</f>
        <v>1090200.77</v>
      </c>
    </row>
    <row r="68" spans="1:29" x14ac:dyDescent="0.25">
      <c r="A68" s="2">
        <f>Results!$D$3</f>
        <v>25</v>
      </c>
      <c r="B68" s="2">
        <v>4</v>
      </c>
      <c r="C68" s="2">
        <v>15</v>
      </c>
      <c r="D68" s="62" t="str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/>
      </c>
      <c r="E68" s="62" t="str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/>
      </c>
      <c r="F68" s="62" t="str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/>
      </c>
      <c r="G68" s="69" t="str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/>
      </c>
      <c r="H68" s="62" t="str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/>
      </c>
      <c r="I68" s="62" t="str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/>
      </c>
      <c r="J68" s="62" t="str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/>
      </c>
      <c r="K68" s="62" t="str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/>
      </c>
      <c r="L68" s="62" t="str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/>
      </c>
      <c r="M68" s="62" t="str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/>
      </c>
      <c r="N68" s="62" t="str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/>
      </c>
      <c r="O68" s="62" t="str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/>
      </c>
      <c r="P68" s="62" t="str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/>
      </c>
      <c r="Q68" s="62" t="str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/>
      </c>
      <c r="R68" s="62" t="str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/>
      </c>
      <c r="S68" s="62" t="str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/>
      </c>
      <c r="T68" s="62" t="str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/>
      </c>
      <c r="U68" s="62" t="str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/>
      </c>
      <c r="V68" s="62" t="str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/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0</v>
      </c>
      <c r="AB68" s="2">
        <f>SUMIFS(PERSALDATA!$G$2:$G$20871,PERSALDATA!$A$2:$A$20871,WORKING!A68,PERSALDATA!$D$2:$D$20871,WORKING!B68,PERSALDATA!$E$2:$E$20871,WORKING!C68,PERSALDATA!$F$2:$F$20871,"S&amp;W: BASIC SALARY (RES)")</f>
        <v>0</v>
      </c>
      <c r="AC68" s="2">
        <f>SUMIFS(PERSALDATA!$H$2:$H$20871,PERSALDATA!$A$2:$A$20871,WORKING!A68,PERSALDATA!$D$2:$D$20871,WORKING!B68,PERSALDATA!$E$2:$E$20871,WORKING!C68)</f>
        <v>0</v>
      </c>
    </row>
    <row r="69" spans="1:29" x14ac:dyDescent="0.25">
      <c r="A69" s="2">
        <f>Results!$D$3</f>
        <v>25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25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25</v>
      </c>
      <c r="B71" s="2">
        <v>5</v>
      </c>
      <c r="C71" s="2">
        <v>1</v>
      </c>
      <c r="D71" s="62" t="str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/>
      </c>
      <c r="E71" s="62" t="str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/>
      </c>
      <c r="F71" s="62" t="str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/>
      </c>
      <c r="G71" s="69" t="str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/>
      </c>
      <c r="H71" s="62" t="str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/>
      </c>
      <c r="I71" s="62" t="str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/>
      </c>
      <c r="J71" s="62" t="str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/>
      </c>
      <c r="K71" s="62" t="str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/>
      </c>
      <c r="L71" s="62" t="str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/>
      </c>
      <c r="M71" s="62" t="str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/>
      </c>
      <c r="N71" s="62" t="str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/>
      </c>
      <c r="O71" s="62" t="str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/>
      </c>
      <c r="P71" s="62" t="str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/>
      </c>
      <c r="Q71" s="62" t="str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/>
      </c>
      <c r="R71" s="62" t="str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/>
      </c>
      <c r="S71" s="62" t="str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/>
      </c>
      <c r="T71" s="62" t="str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/>
      </c>
      <c r="U71" s="62" t="str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/>
      </c>
      <c r="V71" s="62" t="str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/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0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25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25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25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25</v>
      </c>
      <c r="B75" s="2">
        <v>5</v>
      </c>
      <c r="C75" s="2">
        <v>5</v>
      </c>
      <c r="D75" s="62" t="str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/>
      </c>
      <c r="E75" s="62" t="str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/>
      </c>
      <c r="F75" s="62" t="str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/>
      </c>
      <c r="G75" s="69" t="str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/>
      </c>
      <c r="H75" s="62" t="str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/>
      </c>
      <c r="I75" s="62" t="str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/>
      </c>
      <c r="J75" s="62" t="str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/>
      </c>
      <c r="K75" s="62" t="str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/>
      </c>
      <c r="L75" s="62" t="str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/>
      </c>
      <c r="M75" s="62" t="str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/>
      </c>
      <c r="N75" s="62" t="str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/>
      </c>
      <c r="O75" s="62" t="str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/>
      </c>
      <c r="P75" s="62" t="str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/>
      </c>
      <c r="Q75" s="62" t="str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/>
      </c>
      <c r="R75" s="62" t="str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/>
      </c>
      <c r="S75" s="62" t="str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/>
      </c>
      <c r="T75" s="62" t="str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/>
      </c>
      <c r="U75" s="62" t="str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/>
      </c>
      <c r="V75" s="62" t="str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/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0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25</v>
      </c>
      <c r="B76" s="2">
        <v>5</v>
      </c>
      <c r="C76" s="2">
        <v>6</v>
      </c>
      <c r="D76" s="62" t="str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/>
      </c>
      <c r="E76" s="62" t="str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/>
      </c>
      <c r="F76" s="62" t="str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/>
      </c>
      <c r="G76" s="69" t="str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/>
      </c>
      <c r="H76" s="62" t="str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/>
      </c>
      <c r="I76" s="62" t="str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/>
      </c>
      <c r="J76" s="62" t="str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/>
      </c>
      <c r="K76" s="62" t="str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/>
      </c>
      <c r="L76" s="62" t="str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/>
      </c>
      <c r="M76" s="62" t="str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/>
      </c>
      <c r="N76" s="62" t="str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/>
      </c>
      <c r="O76" s="62" t="str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/>
      </c>
      <c r="P76" s="62" t="str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/>
      </c>
      <c r="Q76" s="62" t="str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/>
      </c>
      <c r="R76" s="62" t="str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/>
      </c>
      <c r="S76" s="62" t="str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/>
      </c>
      <c r="T76" s="62" t="str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/>
      </c>
      <c r="U76" s="62" t="str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/>
      </c>
      <c r="V76" s="62" t="str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/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7.3827684520804057E-2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7.0033119199051808E-2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6.9033119199051793E-2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6.7033119199051777E-2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0</v>
      </c>
      <c r="AB76" s="2">
        <f>SUMIFS(PERSALDATA!$G$2:$G$20871,PERSALDATA!$A$2:$A$20871,WORKING!A76,PERSALDATA!$D$2:$D$20871,WORKING!B76,PERSALDATA!$E$2:$E$20871,WORKING!C76,PERSALDATA!$F$2:$F$20871,"S&amp;W: BASIC SALARY (RES)")</f>
        <v>0</v>
      </c>
      <c r="AC76" s="2">
        <f>SUMIFS(PERSALDATA!$H$2:$H$20871,PERSALDATA!$A$2:$A$20871,WORKING!A76,PERSALDATA!$D$2:$D$20871,WORKING!B76,PERSALDATA!$E$2:$E$20871,WORKING!C76)</f>
        <v>0</v>
      </c>
    </row>
    <row r="77" spans="1:29" x14ac:dyDescent="0.25">
      <c r="A77" s="2">
        <f>Results!$D$3</f>
        <v>25</v>
      </c>
      <c r="B77" s="2">
        <v>5</v>
      </c>
      <c r="C77" s="2">
        <v>7</v>
      </c>
      <c r="D77" s="62" t="str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/>
      </c>
      <c r="E77" s="62" t="str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/>
      </c>
      <c r="F77" s="62" t="str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/>
      </c>
      <c r="G77" s="69" t="str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/>
      </c>
      <c r="H77" s="62" t="str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/>
      </c>
      <c r="I77" s="62" t="str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/>
      </c>
      <c r="J77" s="62" t="str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/>
      </c>
      <c r="K77" s="62" t="str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/>
      </c>
      <c r="L77" s="62" t="str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/>
      </c>
      <c r="M77" s="62" t="str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/>
      </c>
      <c r="N77" s="62" t="str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/>
      </c>
      <c r="O77" s="62" t="str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/>
      </c>
      <c r="P77" s="62" t="str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/>
      </c>
      <c r="Q77" s="62" t="str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/>
      </c>
      <c r="R77" s="62" t="str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/>
      </c>
      <c r="S77" s="62" t="str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/>
      </c>
      <c r="T77" s="62" t="str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/>
      </c>
      <c r="U77" s="62" t="str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/>
      </c>
      <c r="V77" s="62" t="str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/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7.3827684520804057E-2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7.0033119199051808E-2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6.9033119199051793E-2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6.7033119199051777E-2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0</v>
      </c>
      <c r="AB77" s="2">
        <f>SUMIFS(PERSALDATA!$G$2:$G$20871,PERSALDATA!$A$2:$A$20871,WORKING!A77,PERSALDATA!$D$2:$D$20871,WORKING!B77,PERSALDATA!$E$2:$E$20871,WORKING!C77,PERSALDATA!$F$2:$F$20871,"S&amp;W: BASIC SALARY (RES)")</f>
        <v>0</v>
      </c>
      <c r="AC77" s="2">
        <f>SUMIFS(PERSALDATA!$H$2:$H$20871,PERSALDATA!$A$2:$A$20871,WORKING!A77,PERSALDATA!$D$2:$D$20871,WORKING!B77,PERSALDATA!$E$2:$E$20871,WORKING!C77)</f>
        <v>0</v>
      </c>
    </row>
    <row r="78" spans="1:29" x14ac:dyDescent="0.25">
      <c r="A78" s="2">
        <f>Results!$D$3</f>
        <v>25</v>
      </c>
      <c r="B78" s="2">
        <v>5</v>
      </c>
      <c r="C78" s="2">
        <v>8</v>
      </c>
      <c r="D78" s="62" t="str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/>
      </c>
      <c r="E78" s="62" t="str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/>
      </c>
      <c r="F78" s="62" t="str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/>
      </c>
      <c r="G78" s="69" t="str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/>
      </c>
      <c r="H78" s="62" t="str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/>
      </c>
      <c r="I78" s="62" t="str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/>
      </c>
      <c r="J78" s="62" t="str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/>
      </c>
      <c r="K78" s="62" t="str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/>
      </c>
      <c r="L78" s="62" t="str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/>
      </c>
      <c r="M78" s="62" t="str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/>
      </c>
      <c r="N78" s="62" t="str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/>
      </c>
      <c r="O78" s="62" t="str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/>
      </c>
      <c r="P78" s="62" t="str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/>
      </c>
      <c r="Q78" s="62" t="str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/>
      </c>
      <c r="R78" s="62" t="str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/>
      </c>
      <c r="S78" s="62" t="str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/>
      </c>
      <c r="T78" s="62" t="str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/>
      </c>
      <c r="U78" s="62" t="str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/>
      </c>
      <c r="V78" s="62" t="str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/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7.3827684520804057E-2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7.0033119199051808E-2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6.9033119199051793E-2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6.7033119199051777E-2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0</v>
      </c>
      <c r="AB78" s="2">
        <f>SUMIFS(PERSALDATA!$G$2:$G$20871,PERSALDATA!$A$2:$A$20871,WORKING!A78,PERSALDATA!$D$2:$D$20871,WORKING!B78,PERSALDATA!$E$2:$E$20871,WORKING!C78,PERSALDATA!$F$2:$F$20871,"S&amp;W: BASIC SALARY (RES)")</f>
        <v>0</v>
      </c>
      <c r="AC78" s="2">
        <f>SUMIFS(PERSALDATA!$H$2:$H$20871,PERSALDATA!$A$2:$A$20871,WORKING!A78,PERSALDATA!$D$2:$D$20871,WORKING!B78,PERSALDATA!$E$2:$E$20871,WORKING!C78)</f>
        <v>0</v>
      </c>
    </row>
    <row r="79" spans="1:29" x14ac:dyDescent="0.25">
      <c r="A79" s="2">
        <f>Results!$D$3</f>
        <v>25</v>
      </c>
      <c r="B79" s="2">
        <v>5</v>
      </c>
      <c r="C79" s="2">
        <v>9</v>
      </c>
      <c r="D79" s="62" t="str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/>
      </c>
      <c r="E79" s="62" t="str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/>
      </c>
      <c r="F79" s="62" t="str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/>
      </c>
      <c r="G79" s="69" t="str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/>
      </c>
      <c r="H79" s="62" t="str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/>
      </c>
      <c r="I79" s="62" t="str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/>
      </c>
      <c r="J79" s="62" t="str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/>
      </c>
      <c r="K79" s="62" t="str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/>
      </c>
      <c r="L79" s="62" t="str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/>
      </c>
      <c r="M79" s="62" t="str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/>
      </c>
      <c r="N79" s="62" t="str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/>
      </c>
      <c r="O79" s="62" t="str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/>
      </c>
      <c r="P79" s="62" t="str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/>
      </c>
      <c r="Q79" s="62" t="str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/>
      </c>
      <c r="R79" s="62" t="str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/>
      </c>
      <c r="S79" s="62" t="str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/>
      </c>
      <c r="T79" s="62" t="str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/>
      </c>
      <c r="U79" s="62" t="str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/>
      </c>
      <c r="V79" s="62" t="str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/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7.3827684520804057E-2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7.0033119199051808E-2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6.9033119199051793E-2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6.7033119199051777E-2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0</v>
      </c>
      <c r="AB79" s="2">
        <f>SUMIFS(PERSALDATA!$G$2:$G$20871,PERSALDATA!$A$2:$A$20871,WORKING!A79,PERSALDATA!$D$2:$D$20871,WORKING!B79,PERSALDATA!$E$2:$E$20871,WORKING!C79,PERSALDATA!$F$2:$F$20871,"S&amp;W: BASIC SALARY (RES)")</f>
        <v>0</v>
      </c>
      <c r="AC79" s="2">
        <f>SUMIFS(PERSALDATA!$H$2:$H$20871,PERSALDATA!$A$2:$A$20871,WORKING!A79,PERSALDATA!$D$2:$D$20871,WORKING!B79,PERSALDATA!$E$2:$E$20871,WORKING!C79)</f>
        <v>0</v>
      </c>
    </row>
    <row r="80" spans="1:29" x14ac:dyDescent="0.25">
      <c r="A80" s="2">
        <f>Results!$D$3</f>
        <v>25</v>
      </c>
      <c r="B80" s="2">
        <v>5</v>
      </c>
      <c r="C80" s="2">
        <v>10</v>
      </c>
      <c r="D80" s="62" t="str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/>
      </c>
      <c r="E80" s="62" t="str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/>
      </c>
      <c r="F80" s="62" t="str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/>
      </c>
      <c r="G80" s="69" t="str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/>
      </c>
      <c r="H80" s="62" t="str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/>
      </c>
      <c r="I80" s="62" t="str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/>
      </c>
      <c r="J80" s="62" t="str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/>
      </c>
      <c r="K80" s="62" t="str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/>
      </c>
      <c r="L80" s="62" t="str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/>
      </c>
      <c r="M80" s="62" t="str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/>
      </c>
      <c r="N80" s="62" t="str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/>
      </c>
      <c r="O80" s="62" t="str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/>
      </c>
      <c r="P80" s="62" t="str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/>
      </c>
      <c r="Q80" s="62" t="str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/>
      </c>
      <c r="R80" s="62" t="str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/>
      </c>
      <c r="S80" s="62" t="str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/>
      </c>
      <c r="T80" s="62" t="str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/>
      </c>
      <c r="U80" s="62" t="str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/>
      </c>
      <c r="V80" s="62" t="str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/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7.3827684520804057E-2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7.0033119199051808E-2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6.9033119199051793E-2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6.7033119199051777E-2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0</v>
      </c>
      <c r="AB80" s="2">
        <f>SUMIFS(PERSALDATA!$G$2:$G$20871,PERSALDATA!$A$2:$A$20871,WORKING!A80,PERSALDATA!$D$2:$D$20871,WORKING!B80,PERSALDATA!$E$2:$E$20871,WORKING!C80,PERSALDATA!$F$2:$F$20871,"S&amp;W: BASIC SALARY (RES)")</f>
        <v>0</v>
      </c>
      <c r="AC80" s="2">
        <f>SUMIFS(PERSALDATA!$H$2:$H$20871,PERSALDATA!$A$2:$A$20871,WORKING!A80,PERSALDATA!$D$2:$D$20871,WORKING!B80,PERSALDATA!$E$2:$E$20871,WORKING!C80)</f>
        <v>0</v>
      </c>
    </row>
    <row r="81" spans="1:29" x14ac:dyDescent="0.25">
      <c r="A81" s="2">
        <f>Results!$D$3</f>
        <v>25</v>
      </c>
      <c r="B81" s="2">
        <v>5</v>
      </c>
      <c r="C81" s="2">
        <v>11</v>
      </c>
      <c r="D81" s="62" t="str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/>
      </c>
      <c r="E81" s="62" t="str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/>
      </c>
      <c r="F81" s="62" t="str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/>
      </c>
      <c r="G81" s="69" t="str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/>
      </c>
      <c r="H81" s="62" t="str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/>
      </c>
      <c r="I81" s="62" t="str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/>
      </c>
      <c r="J81" s="62" t="str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/>
      </c>
      <c r="K81" s="62" t="str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/>
      </c>
      <c r="L81" s="62" t="str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/>
      </c>
      <c r="M81" s="62" t="str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/>
      </c>
      <c r="N81" s="62" t="str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/>
      </c>
      <c r="O81" s="62" t="str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/>
      </c>
      <c r="P81" s="62" t="str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/>
      </c>
      <c r="Q81" s="62" t="str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/>
      </c>
      <c r="R81" s="62" t="str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/>
      </c>
      <c r="S81" s="62" t="str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/>
      </c>
      <c r="T81" s="62" t="str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/>
      </c>
      <c r="U81" s="62" t="str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/>
      </c>
      <c r="V81" s="62" t="str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/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0</v>
      </c>
      <c r="AB81" s="2">
        <f>SUMIFS(PERSALDATA!$G$2:$G$20871,PERSALDATA!$A$2:$A$20871,WORKING!A81,PERSALDATA!$D$2:$D$20871,WORKING!B81,PERSALDATA!$E$2:$E$20871,WORKING!C81,PERSALDATA!$F$2:$F$20871,"S&amp;W: BASIC SALARY (RES)")</f>
        <v>0</v>
      </c>
      <c r="AC81" s="2">
        <f>SUMIFS(PERSALDATA!$H$2:$H$20871,PERSALDATA!$A$2:$A$20871,WORKING!A81,PERSALDATA!$D$2:$D$20871,WORKING!B81,PERSALDATA!$E$2:$E$20871,WORKING!C81)</f>
        <v>0</v>
      </c>
    </row>
    <row r="82" spans="1:29" x14ac:dyDescent="0.25">
      <c r="A82" s="2">
        <f>Results!$D$3</f>
        <v>25</v>
      </c>
      <c r="B82" s="2">
        <v>5</v>
      </c>
      <c r="C82" s="2">
        <v>12</v>
      </c>
      <c r="D82" s="62" t="str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/>
      </c>
      <c r="E82" s="62" t="str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/>
      </c>
      <c r="F82" s="62" t="str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/>
      </c>
      <c r="G82" s="69" t="str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/>
      </c>
      <c r="H82" s="62" t="str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/>
      </c>
      <c r="I82" s="62" t="str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/>
      </c>
      <c r="J82" s="62" t="str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/>
      </c>
      <c r="K82" s="62" t="str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/>
      </c>
      <c r="L82" s="62" t="str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/>
      </c>
      <c r="M82" s="62" t="str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/>
      </c>
      <c r="N82" s="62" t="str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/>
      </c>
      <c r="O82" s="62" t="str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/>
      </c>
      <c r="P82" s="62" t="str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/>
      </c>
      <c r="Q82" s="62" t="str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/>
      </c>
      <c r="R82" s="62" t="str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/>
      </c>
      <c r="S82" s="62" t="str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/>
      </c>
      <c r="T82" s="62" t="str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/>
      </c>
      <c r="U82" s="62" t="str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/>
      </c>
      <c r="V82" s="62" t="str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/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0</v>
      </c>
      <c r="AB82" s="2">
        <f>SUMIFS(PERSALDATA!$G$2:$G$20871,PERSALDATA!$A$2:$A$20871,WORKING!A82,PERSALDATA!$D$2:$D$20871,WORKING!B82,PERSALDATA!$E$2:$E$20871,WORKING!C82,PERSALDATA!$F$2:$F$20871,"S&amp;W: BASIC SALARY (RES)")</f>
        <v>0</v>
      </c>
      <c r="AC82" s="2">
        <f>SUMIFS(PERSALDATA!$H$2:$H$20871,PERSALDATA!$A$2:$A$20871,WORKING!A82,PERSALDATA!$D$2:$D$20871,WORKING!B82,PERSALDATA!$E$2:$E$20871,WORKING!C82)</f>
        <v>0</v>
      </c>
    </row>
    <row r="83" spans="1:29" x14ac:dyDescent="0.25">
      <c r="A83" s="2">
        <f>Results!$D$3</f>
        <v>25</v>
      </c>
      <c r="B83" s="2">
        <v>5</v>
      </c>
      <c r="C83" s="2">
        <v>13</v>
      </c>
      <c r="D83" s="62" t="str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/>
      </c>
      <c r="E83" s="62" t="str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/>
      </c>
      <c r="F83" s="62" t="str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/>
      </c>
      <c r="G83" s="69" t="str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/>
      </c>
      <c r="H83" s="62" t="str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/>
      </c>
      <c r="I83" s="62" t="str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/>
      </c>
      <c r="J83" s="62" t="str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/>
      </c>
      <c r="K83" s="62" t="str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/>
      </c>
      <c r="L83" s="62" t="str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/>
      </c>
      <c r="M83" s="62" t="str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/>
      </c>
      <c r="N83" s="62" t="str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/>
      </c>
      <c r="O83" s="62" t="str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/>
      </c>
      <c r="P83" s="62" t="str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/>
      </c>
      <c r="Q83" s="62" t="str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/>
      </c>
      <c r="R83" s="62" t="str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/>
      </c>
      <c r="S83" s="62" t="str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/>
      </c>
      <c r="T83" s="62" t="str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/>
      </c>
      <c r="U83" s="62" t="str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/>
      </c>
      <c r="V83" s="62" t="str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/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0</v>
      </c>
      <c r="AB83" s="2">
        <f>SUMIFS(PERSALDATA!$G$2:$G$20871,PERSALDATA!$A$2:$A$20871,WORKING!A83,PERSALDATA!$D$2:$D$20871,WORKING!B83,PERSALDATA!$E$2:$E$20871,WORKING!C83,PERSALDATA!$F$2:$F$20871,"S&amp;W: BASIC SALARY (RES)")</f>
        <v>0</v>
      </c>
      <c r="AC83" s="2">
        <f>SUMIFS(PERSALDATA!$H$2:$H$20871,PERSALDATA!$A$2:$A$20871,WORKING!A83,PERSALDATA!$D$2:$D$20871,WORKING!B83,PERSALDATA!$E$2:$E$20871,WORKING!C83)</f>
        <v>0</v>
      </c>
    </row>
    <row r="84" spans="1:29" x14ac:dyDescent="0.25">
      <c r="A84" s="2">
        <f>Results!$D$3</f>
        <v>25</v>
      </c>
      <c r="B84" s="2">
        <v>5</v>
      </c>
      <c r="C84" s="2">
        <v>14</v>
      </c>
      <c r="D84" s="62" t="str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/>
      </c>
      <c r="E84" s="62" t="str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/>
      </c>
      <c r="F84" s="62" t="str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/>
      </c>
      <c r="G84" s="69" t="str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/>
      </c>
      <c r="H84" s="62" t="str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/>
      </c>
      <c r="I84" s="62" t="str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/>
      </c>
      <c r="J84" s="62" t="str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/>
      </c>
      <c r="K84" s="62" t="str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/>
      </c>
      <c r="L84" s="62" t="str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/>
      </c>
      <c r="M84" s="62" t="str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/>
      </c>
      <c r="N84" s="62" t="str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/>
      </c>
      <c r="O84" s="62" t="str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/>
      </c>
      <c r="P84" s="62" t="str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/>
      </c>
      <c r="Q84" s="62" t="str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/>
      </c>
      <c r="R84" s="62" t="str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/>
      </c>
      <c r="S84" s="62" t="str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/>
      </c>
      <c r="T84" s="62" t="str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/>
      </c>
      <c r="U84" s="62" t="str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/>
      </c>
      <c r="V84" s="62" t="str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/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0</v>
      </c>
      <c r="AB84" s="2">
        <f>SUMIFS(PERSALDATA!$G$2:$G$20871,PERSALDATA!$A$2:$A$20871,WORKING!A84,PERSALDATA!$D$2:$D$20871,WORKING!B84,PERSALDATA!$E$2:$E$20871,WORKING!C84,PERSALDATA!$F$2:$F$20871,"S&amp;W: BASIC SALARY (RES)")</f>
        <v>0</v>
      </c>
      <c r="AC84" s="2">
        <f>SUMIFS(PERSALDATA!$H$2:$H$20871,PERSALDATA!$A$2:$A$20871,WORKING!A84,PERSALDATA!$D$2:$D$20871,WORKING!B84,PERSALDATA!$E$2:$E$20871,WORKING!C84)</f>
        <v>0</v>
      </c>
    </row>
    <row r="85" spans="1:29" x14ac:dyDescent="0.25">
      <c r="A85" s="2">
        <f>Results!$D$3</f>
        <v>25</v>
      </c>
      <c r="B85" s="2">
        <v>5</v>
      </c>
      <c r="C85" s="2">
        <v>15</v>
      </c>
      <c r="D85" s="62" t="str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/>
      </c>
      <c r="E85" s="62" t="str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/>
      </c>
      <c r="F85" s="62" t="str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/>
      </c>
      <c r="G85" s="69" t="str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/>
      </c>
      <c r="H85" s="62" t="str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/>
      </c>
      <c r="I85" s="62" t="str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/>
      </c>
      <c r="J85" s="62" t="str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/>
      </c>
      <c r="K85" s="62" t="str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/>
      </c>
      <c r="L85" s="62" t="str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/>
      </c>
      <c r="M85" s="62" t="str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/>
      </c>
      <c r="N85" s="62" t="str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/>
      </c>
      <c r="O85" s="62" t="str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/>
      </c>
      <c r="P85" s="62" t="str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/>
      </c>
      <c r="Q85" s="62" t="str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/>
      </c>
      <c r="R85" s="62" t="str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/>
      </c>
      <c r="S85" s="62" t="str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/>
      </c>
      <c r="T85" s="62" t="str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/>
      </c>
      <c r="U85" s="62" t="str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/>
      </c>
      <c r="V85" s="62" t="str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/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0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25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25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25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25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25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25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25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25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25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25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25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25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25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25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25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25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25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25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25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25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25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25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25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25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25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25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25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25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25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25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25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25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25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25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25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25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25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25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25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25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25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25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25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25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25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25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25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25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25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25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25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25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25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25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25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25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25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25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25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25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25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25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25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25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25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25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25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25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25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25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25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25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25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25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25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25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25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25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25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25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25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25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25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25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25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25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25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25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25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25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25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25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25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25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25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25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25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25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25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25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25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25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25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25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25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25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25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25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25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25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25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25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25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25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25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25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25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25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25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25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25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25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25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25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25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25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25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25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25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25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25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25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25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25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25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25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25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25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25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25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25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25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25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25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25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25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25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25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25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25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25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25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25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25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25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25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25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25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25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25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25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25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25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25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25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25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25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25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25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25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25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25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25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25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25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25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25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25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25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25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25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25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25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25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25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25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25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25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25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D3" sqref="D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25</v>
      </c>
      <c r="E3" s="74" t="str">
        <f>INDEX(MAPs!$I$7:$J$54,MATCH(Results!$D$3,MAPs!$I$7:$I$54,0),2)</f>
        <v>Economic Development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34.239482200647252</v>
      </c>
      <c r="N9" s="148">
        <f>IFERROR(SUMIFS('Employee Profile (2)'!C$4:C$50,'Employee Profile (2)'!$B$4:$B$50,Results!$D$3),"")</f>
        <v>0.29773462783171523</v>
      </c>
      <c r="O9" s="150" t="s">
        <v>620</v>
      </c>
      <c r="P9" s="143">
        <f>IFERROR(INDEX('Employee Profile (2)'!$AC$4:$AC$50,MATCH(Results!$D$3,'Employee Profile (2)'!$B$4:$B$50,0))*$Q9,"")</f>
        <v>101.22977346278317</v>
      </c>
      <c r="Q9" s="148">
        <f>IFERROR(SUMIFS('Employee Profile (2)'!J$4:J$50,'Employee Profile (2)'!$B$4:$B$50,Results!$D$3),"")</f>
        <v>0.88025889967637538</v>
      </c>
      <c r="R9" s="150" t="s">
        <v>627</v>
      </c>
      <c r="S9" s="144">
        <f>IFERROR(INDEX('Employee Profile (2)'!$AC$4:$AC$50,MATCH(Results!$D$3,'Employee Profile (2)'!$B$4:$B$50,0))*$T9,"")</f>
        <v>1.4886731391585761</v>
      </c>
      <c r="T9" s="147">
        <f>IFERROR(SUMIFS('Employee Profile (2)'!N$4:N$50,'Employee Profile (2)'!$B$4:$B$50,Results!$D$3),"")</f>
        <v>1.2944983818770227E-2</v>
      </c>
      <c r="U9" s="150" t="s">
        <v>632</v>
      </c>
      <c r="V9" s="144">
        <f>IFERROR(INDEX('Employee Profile (2)'!$AC$4:$AC$50,MATCH(Results!$D$3,'Employee Profile (2)'!$B$4:$B$50,0))*$W9,"")</f>
        <v>53.592233009708742</v>
      </c>
      <c r="W9" s="147">
        <f>IFERROR(SUMIFS('Employee Profile (2)'!S$4:S$50,'Employee Profile (2)'!$B$4:$B$50,Results!$D$3),"")</f>
        <v>0.46601941747572817</v>
      </c>
      <c r="X9" s="150" t="s">
        <v>635</v>
      </c>
      <c r="Y9" s="144">
        <f>IFERROR(INDEX('Employee Profile (2)'!$AC$4:$AC$50,MATCH(Results!$D$3,'Employee Profile (2)'!$B$4:$B$50,0))*$Z9,"")</f>
        <v>76.666666666666657</v>
      </c>
      <c r="Z9" s="147">
        <f>IFERROR(SUMIFS('Employee Profile (2)'!V$4:V$50,'Employee Profile (2)'!$B$4:$B$50,Results!$D$3),"")</f>
        <v>0.66666666666666663</v>
      </c>
      <c r="AA9" s="150" t="s">
        <v>675</v>
      </c>
      <c r="AB9" s="144">
        <f>IFERROR(SUMIFS('Employee Profile (2)'!$AD$4:$AD$50,'Employee Profile (2)'!$B$4:$B$50,Results!$D$3),"")</f>
        <v>67</v>
      </c>
      <c r="AC9" s="147">
        <f>IFERROR(SUMIFS('Employee Profile (2)'!$AE$4:$AE$50,'Employee Profile (2)'!$B$4:$B$50,Results!$D$3),"")</f>
        <v>0.58260869565217388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1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43.915857605177997</v>
      </c>
      <c r="N10" s="148">
        <f>IFERROR(SUMIFS('Employee Profile (2)'!D$4:D$50,'Employee Profile (2)'!$B$4:$B$50,Results!$D$3),"")</f>
        <v>0.3818770226537217</v>
      </c>
      <c r="O10" s="150" t="s">
        <v>621</v>
      </c>
      <c r="P10" s="143">
        <f>IFERROR(INDEX('Employee Profile (2)'!$AC$4:$AC$50,MATCH(Results!$D$3,'Employee Profile (2)'!$B$4:$B$50,0))*$Q10,"")</f>
        <v>12.281553398058252</v>
      </c>
      <c r="Q10" s="148">
        <f>IFERROR(SUMIFS('Employee Profile (2)'!K$4:K$50,'Employee Profile (2)'!$B$4:$B$50,Results!$D$3),"")</f>
        <v>0.10679611650485436</v>
      </c>
      <c r="R10" s="150" t="s">
        <v>628</v>
      </c>
      <c r="S10" s="144">
        <f>IFERROR(INDEX('Employee Profile (2)'!$AC$4:$AC$50,MATCH(Results!$D$3,'Employee Profile (2)'!$B$4:$B$50,0))*$T10,"")</f>
        <v>23.074433656957929</v>
      </c>
      <c r="T10" s="147">
        <f>IFERROR(SUMIFS('Employee Profile (2)'!O$4:O$50,'Employee Profile (2)'!$B$4:$B$50,Results!$D$3),"")</f>
        <v>0.20064724919093851</v>
      </c>
      <c r="U10" s="150" t="s">
        <v>633</v>
      </c>
      <c r="V10" s="144">
        <f>IFERROR(INDEX('Employee Profile (2)'!$AC$4:$AC$50,MATCH(Results!$D$3,'Employee Profile (2)'!$B$4:$B$50,0))*$W10,"")</f>
        <v>36.844660194174757</v>
      </c>
      <c r="W10" s="147">
        <f>IFERROR(SUMIFS('Employee Profile (2)'!T$4:T$50,'Employee Profile (2)'!$B$4:$B$50,Results!$D$3),"")</f>
        <v>0.32038834951456313</v>
      </c>
      <c r="X10" s="150" t="s">
        <v>636</v>
      </c>
      <c r="Y10" s="144">
        <f>IFERROR(INDEX('Employee Profile (2)'!$AC$4:$AC$50,MATCH(Results!$D$3,'Employee Profile (2)'!$B$4:$B$50,0))*$Z10,"")</f>
        <v>5.2103559870550162</v>
      </c>
      <c r="Z10" s="147">
        <f>IFERROR(SUMIFS('Employee Profile (2)'!W$4:W$50,'Employee Profile (2)'!$B$4:$B$50,Results!$D$3),"")</f>
        <v>4.5307443365695796E-2</v>
      </c>
      <c r="AA10" s="150" t="s">
        <v>676</v>
      </c>
      <c r="AB10" s="144">
        <f>IFERROR(INDEX('Employee Profile (2)'!$AC$4:$AC$50,MATCH(Results!$D$3,'Employee Profile (2)'!$B$4:$B$50))-$AB$9,"")</f>
        <v>48</v>
      </c>
      <c r="AC10" s="147">
        <f>IFERROR(100%-$AC$9,"")</f>
        <v>0.41739130434782612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12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8.1877022653721685</v>
      </c>
      <c r="N11" s="148">
        <f>IFERROR(SUMIFS('Employee Profile (2)'!E$4:E$50,'Employee Profile (2)'!$B$4:$B$50,Results!$D$3),"")</f>
        <v>7.1197411003236247E-2</v>
      </c>
      <c r="O11" s="150" t="s">
        <v>622</v>
      </c>
      <c r="P11" s="143">
        <f>IFERROR(INDEX('Employee Profile (2)'!$AC$4:$AC$50,MATCH(Results!$D$3,'Employee Profile (2)'!$B$4:$B$50,0))*$Q11,"")</f>
        <v>1.4886731391585761</v>
      </c>
      <c r="Q11" s="148">
        <f>IFERROR(SUMIFS('Employee Profile (2)'!L$4:L$50,'Employee Profile (2)'!$B$4:$B$50,Results!$D$3),"")</f>
        <v>1.2944983818770227E-2</v>
      </c>
      <c r="R11" s="150" t="s">
        <v>629</v>
      </c>
      <c r="S11" s="144">
        <f>IFERROR(INDEX('Employee Profile (2)'!$AC$4:$AC$50,MATCH(Results!$D$3,'Employee Profile (2)'!$B$4:$B$50,0))*$T11,"")</f>
        <v>50.614886731391579</v>
      </c>
      <c r="T11" s="147">
        <f>IFERROR(SUMIFS('Employee Profile (2)'!P$4:P$50,'Employee Profile (2)'!$B$4:$B$50,Results!$D$3),"")</f>
        <v>0.44012944983818764</v>
      </c>
      <c r="U11" s="150" t="s">
        <v>53</v>
      </c>
      <c r="V11" s="144">
        <f>IFERROR(INDEX('Employee Profile (2)'!$AC$4:$AC$50,MATCH(Results!$D$3,'Employee Profile (2)'!$B$4:$B$50,0))*$W11,"")</f>
        <v>24.563106796116504</v>
      </c>
      <c r="W11" s="147">
        <f>IFERROR(SUMIFS('Employee Profile (2)'!U$4:U$50,'Employee Profile (2)'!$B$4:$B$50,Results!$D$3),"")</f>
        <v>0.21359223300970873</v>
      </c>
      <c r="X11" s="150" t="s">
        <v>637</v>
      </c>
      <c r="Y11" s="144">
        <f>IFERROR(INDEX('Employee Profile (2)'!$AC$4:$AC$50,MATCH(Results!$D$3,'Employee Profile (2)'!$B$4:$B$50,0))*$Z11,"")</f>
        <v>2.6051779935275081</v>
      </c>
      <c r="Z11" s="147">
        <f>IFERROR(SUMIFS('Employee Profile (2)'!X$4:X$50,'Employee Profile (2)'!$B$4:$B$50,Results!$D$3),"")</f>
        <v>2.2653721682847898E-2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0</v>
      </c>
      <c r="H12" s="158">
        <v>1</v>
      </c>
      <c r="I12" s="158">
        <v>1</v>
      </c>
      <c r="J12" s="158">
        <v>0</v>
      </c>
      <c r="L12" s="150" t="s">
        <v>659</v>
      </c>
      <c r="M12" s="143">
        <f>IFERROR(INDEX('Employee Profile (2)'!$AC$4:$AC$50,MATCH(Results!$D$3,'Employee Profile (2)'!$B$4:$B$50,0))*$N12,"")</f>
        <v>3.3495145631067964</v>
      </c>
      <c r="N12" s="148">
        <f>IFERROR(SUMIFS('Employee Profile (2)'!F$4:F$50,'Employee Profile (2)'!$B$4:$B$50,Results!$D$3),"")</f>
        <v>2.9126213592233011E-2</v>
      </c>
      <c r="O12" s="150" t="s">
        <v>623</v>
      </c>
      <c r="P12" s="143">
        <f>IFERROR(INDEX('Employee Profile (2)'!$AC$4:$AC$50,MATCH(Results!$D$3,'Employee Profile (2)'!$B$4:$B$50,0))*$Q12,"")</f>
        <v>0</v>
      </c>
      <c r="Q12" s="148">
        <f>IFERROR(SUMIFS('Employee Profile (2)'!M$4:M$50,'Employee Profile (2)'!$B$4:$B$50,Results!$D$3),"")</f>
        <v>0</v>
      </c>
      <c r="R12" s="150" t="s">
        <v>630</v>
      </c>
      <c r="S12" s="144">
        <f>IFERROR(INDEX('Employee Profile (2)'!$AC$4:$AC$50,MATCH(Results!$D$3,'Employee Profile (2)'!$B$4:$B$50,0))*$T12,"")</f>
        <v>8.1877022653721685</v>
      </c>
      <c r="T12" s="147">
        <f>IFERROR(SUMIFS('Employee Profile (2)'!Q$4:Q$50,'Employee Profile (2)'!$B$4:$B$50,Results!$D$3),"")</f>
        <v>7.1197411003236247E-2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5.9546925566343045</v>
      </c>
      <c r="Z12" s="147">
        <f>IFERROR(SUMIFS('Employee Profile (2)'!Y$4:Y$50,'Employee Profile (2)'!$B$4:$B$50,Results!$D$3),"")</f>
        <v>5.1779935275080909E-2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0</v>
      </c>
      <c r="H13" s="158">
        <v>0</v>
      </c>
      <c r="I13" s="158">
        <v>0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0</v>
      </c>
      <c r="N13" s="148">
        <f>IFERROR(SUMIFS('Employee Profile (2)'!G$4:G$50,'Employee Profile (2)'!$B$4:$B$50,Results!$D$3),"")</f>
        <v>0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31.63430420711974</v>
      </c>
      <c r="T13" s="147">
        <f>IFERROR(SUMIFS('Employee Profile (2)'!R$4:R$50,'Employee Profile (2)'!$B$4:$B$50,Results!$D$3),"")</f>
        <v>0.27508090614886732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24.563106796116504</v>
      </c>
      <c r="Z13" s="147">
        <f>IFERROR(SUMIFS('Employee Profile (2)'!Z$4:Z$50,'Employee Profile (2)'!$B$4:$B$50,Results!$D$3),"")</f>
        <v>0.21359223300970873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0.74433656957928807</v>
      </c>
      <c r="N14" s="148">
        <f>IFERROR(SUMIFS('Employee Profile (2)'!H$4:H$50,'Employee Profile (2)'!$B$4:$B$50,Results!$D$3),"")</f>
        <v>6.4724919093851136E-3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12</v>
      </c>
      <c r="H15" s="112">
        <f t="shared" ref="H15:J15" si="0">SUM(H9:H14)</f>
        <v>2</v>
      </c>
      <c r="I15" s="112">
        <f t="shared" si="0"/>
        <v>1</v>
      </c>
      <c r="J15" s="112">
        <f t="shared" si="0"/>
        <v>0</v>
      </c>
      <c r="L15" s="150" t="s">
        <v>53</v>
      </c>
      <c r="M15" s="143">
        <f>IFERROR(INDEX('Employee Profile (2)'!$AC$4:$AC$50,MATCH(Results!$D$3,'Employee Profile (2)'!$B$4:$B$50,0))*$N15,"")</f>
        <v>24.563106796116504</v>
      </c>
      <c r="N15" s="148">
        <f>IFERROR(SUMIFS('Employee Profile (2)'!I$4:I$50,'Employee Profile (2)'!$B$4:$B$50,Results!$D$3),"")</f>
        <v>0.21359223300970873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12</v>
      </c>
      <c r="H16" s="82">
        <f>SUMIFS($W$64:$W$509,$C$64:$C$509,"Total")</f>
        <v>2</v>
      </c>
      <c r="I16" s="82">
        <f>SUMIFS($AE$64:$AE$509,$C$64:$C$509,"Total")</f>
        <v>1</v>
      </c>
      <c r="J16" s="82">
        <f>SUMIFS($AM$64:$AM$509,$C$64:$C$509,"Total")</f>
        <v>0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80</v>
      </c>
      <c r="G29" s="87">
        <f t="shared" ref="G29:G44" si="4">SUMIFS($K$64:$K$509,$A$64:$A$509,B29,$C$64:$C$509,"Total")</f>
        <v>502.41533312500007</v>
      </c>
      <c r="H29" s="83">
        <f t="shared" ref="H29:H44" si="5">SUMIFS($J$64:$J$509,$A$64:$A$509,B29,$C$64:$C$509,"Total")</f>
        <v>40193.226650000004</v>
      </c>
      <c r="I29" s="21">
        <f t="shared" ref="I29:I44" si="6">-SUMIFS($O$64:$O$509,$A$64:$A$509,$B29,$C$64:$C$509,"Total")+SUMIFS($N$64:$N$509,$A$64:$A$509,$B29,$C$64:$C$509,"Total")</f>
        <v>-6</v>
      </c>
      <c r="J29" s="88">
        <f t="shared" ref="J29:J44" si="7">SUMIFS($P$64:$P$509,$A$64:$A$509,$B29,$C$64:$C$509,"Total")</f>
        <v>74</v>
      </c>
      <c r="K29" s="88">
        <f t="shared" ref="K29:K44" si="8">SUMIFS($M$64:$M$509,$A$64:$A$509,$B29,$C$64:$C$509,"Total")</f>
        <v>492.76437126000707</v>
      </c>
      <c r="L29" s="88">
        <f t="shared" ref="L29:L44" si="9">SUMIFS($R$64:$R$509,$A$64:$A$509,$B29,$C$64:$C$509,"Total")+SUMIFS($Q$64:$Q$509,$A$64:$A$509,$B29,$C$64:$C$509,"Total")</f>
        <v>-5841.0922168732905</v>
      </c>
      <c r="M29" s="88">
        <f t="shared" ref="M29:M44" si="10">SUMIFS($S$64:$S$509,$A$64:$A$509,$B29,$C$64:$C$509,"Total")</f>
        <v>36464.563473240523</v>
      </c>
      <c r="N29" s="88">
        <f t="shared" ref="N29:N44" si="11">SUMIFS($S$64:$S$509,$A$64:$A$509,$B29,$C$64:$C$509,"Compensation Budget")</f>
        <v>45804</v>
      </c>
      <c r="O29" s="89">
        <f t="shared" ref="O29:O44" si="12">SUMIFS($S$64:$S$509,$A$64:$A$509,$B29,$C$64:$C$509,"Under/(Over)")</f>
        <v>9339.4365267594767</v>
      </c>
      <c r="P29" s="21">
        <f t="shared" ref="P29:P44" si="13">-SUMIFS($W$64:$W$509,$A$64:$A$509,$B29,$C$64:$C$509,"Total")+SUMIFS($V$64:$V$509,$A$64:$A$509,$B29,$C$64:$C$509,"Total")</f>
        <v>0</v>
      </c>
      <c r="Q29" s="88">
        <f t="shared" ref="Q29:Q44" si="14">SUMIFS($X$64:$X$509,$A$64:$A$509,$B29,$C$64:$C$509,"Total")</f>
        <v>74</v>
      </c>
      <c r="R29" s="88">
        <f t="shared" ref="R29:R44" si="15">SUMIFS($U$64:$U$509,$A$64:$A$509,$B29,$C$64:$C$509,"Total")</f>
        <v>533.45134256276879</v>
      </c>
      <c r="S29" s="88">
        <f t="shared" ref="S29:S44" si="16">SUMIFS($Z$64:$Z$509,$A$64:$A$509,$B29,$C$64:$C$509,"Total")+SUMIFS($Y$64:$Y$509,$A$64:$A$509,$B29,$C$64:$C$509,"Total")</f>
        <v>0</v>
      </c>
      <c r="T29" s="88">
        <f t="shared" ref="T29:T44" si="17">SUMIFS($AA$64:$AA$509,$A$64:$A$509,$B29,$C$64:$C$509,"Total")</f>
        <v>39475.399349644889</v>
      </c>
      <c r="U29" s="88">
        <f t="shared" ref="U29:U44" si="18">SUMIFS($AA$64:$AA$509,$A$64:$A$509,$B29,$C$64:$C$509,"Compensation Budget")</f>
        <v>44918</v>
      </c>
      <c r="V29" s="89">
        <f t="shared" ref="V29:V44" si="19">SUMIFS($AA$64:$AA$509,$A$64:$A$509,$B29,$C$64:$C$509,"Under/(Over)")</f>
        <v>5442.6006503551107</v>
      </c>
      <c r="W29" s="21">
        <f t="shared" ref="W29:W44" si="20">-SUMIFS($AE$64:$AE$509,$A$64:$A$509,$B29,$C$64:$C$509,"Total")+SUMIFS($AD$64:$AD$509,$A$64:$A$509,$B29,$C$64:$C$509,"Total")</f>
        <v>0</v>
      </c>
      <c r="X29" s="88">
        <f t="shared" ref="X29:X44" si="21">SUMIFS($AF$64:$AF$509,$A$64:$A$509,$B29,$C$64:$C$509,"Total")</f>
        <v>74</v>
      </c>
      <c r="Y29" s="88">
        <f t="shared" ref="Y29:Y44" si="22">SUMIFS($AC$64:$AC$509,$A$64:$A$509,$B29,$C$64:$C$509,"Total")</f>
        <v>576.96730247671326</v>
      </c>
      <c r="Z29" s="88">
        <f t="shared" ref="Z29:Z44" si="23">SUMIFS($AH$64:$AH$509,$A$64:$A$509,$B29,$C$64:$C$509,"Total")+SUMIFS($AG$64:$AG$509,$A$64:$A$509,$B29,$C$64:$C$509,"Total")</f>
        <v>0</v>
      </c>
      <c r="AA29" s="88">
        <f t="shared" ref="AA29:AA44" si="24">SUMIFS($AI$64:$AI$509,$A$64:$A$509,$B29,$C$64:$C$509,"Total")</f>
        <v>42695.580383276785</v>
      </c>
      <c r="AB29" s="88">
        <f t="shared" ref="AB29:AB44" si="25">SUMIFS($AI$64:$AI$509,$A$64:$A$509,$B29,$C$64:$C$509,"Compensation Budget")</f>
        <v>42718</v>
      </c>
      <c r="AC29" s="89">
        <f t="shared" ref="AC29:AC44" si="26">SUMIFS($AI$64:$AI$509,$A$64:$A$509,$B29,$C$64:$C$509,"Under/(Over)")</f>
        <v>22.419616723214858</v>
      </c>
      <c r="AD29" s="21">
        <f t="shared" ref="AD29:AD44" si="27">-SUMIFS($AM$64:$AM$509,$A$64:$A$509,$B29,$C$64:$C$509,"Total")+SUMIFS($AL$64:$AL$509,$A$64:$A$509,$B29,$C$64:$C$509,"Total")</f>
        <v>0</v>
      </c>
      <c r="AE29" s="88">
        <f t="shared" ref="AE29:AE44" si="28">SUMIFS($AN$64:$AN$509,$A$64:$A$509,$B29,$C$64:$C$509,"Total")</f>
        <v>74</v>
      </c>
      <c r="AF29" s="88">
        <f t="shared" ref="AF29:AF44" si="29">SUMIFS($AK$64:$AK$509,$A$64:$A$509,$B29,$C$64:$C$509,"Total")</f>
        <v>622.87392369406552</v>
      </c>
      <c r="AG29" s="88">
        <f t="shared" ref="AG29:AG44" si="30">SUMIFS($AP$64:$AP$509,$A$64:$A$509,$B29,$C$64:$C$509,"Total")+SUMIFS($AO$64:$AO$509,$A$64:$A$509,$B29,$C$64:$C$509,"Total")</f>
        <v>0</v>
      </c>
      <c r="AH29" s="88">
        <f t="shared" ref="AH29:AH44" si="31">SUMIFS($AQ$64:$AQ$509,$A$64:$A$509,$B29,$C$64:$C$509,"Total")</f>
        <v>46092.670353360845</v>
      </c>
      <c r="AI29" s="88">
        <f t="shared" ref="AI29:AI44" si="32">SUMIFS($AQ$64:$AQ$509,$A$64:$A$509,$B29,$C$64:$C$509,"Compensation Budget")</f>
        <v>45964.567999999999</v>
      </c>
      <c r="AJ29" s="89">
        <f t="shared" ref="AJ29:AJ44" si="33">SUMIFS($AQ$64:$AQ$509,$A$64:$A$509,$B29,$C$64:$C$509,"Under/(Over)")</f>
        <v>-128.10235336084588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Growth Path and Social Dialogue</v>
      </c>
      <c r="D30" s="222">
        <f t="shared" si="2"/>
        <v>0</v>
      </c>
      <c r="E30" s="223">
        <f t="shared" si="2"/>
        <v>0</v>
      </c>
      <c r="F30" s="80">
        <f t="shared" si="3"/>
        <v>29</v>
      </c>
      <c r="G30" s="155">
        <f t="shared" si="4"/>
        <v>724.12667241379313</v>
      </c>
      <c r="H30" s="155">
        <f t="shared" si="5"/>
        <v>20999.673500000001</v>
      </c>
      <c r="I30" s="23">
        <f t="shared" si="6"/>
        <v>-1</v>
      </c>
      <c r="J30" s="22">
        <f t="shared" si="7"/>
        <v>28</v>
      </c>
      <c r="K30" s="22">
        <f t="shared" si="8"/>
        <v>764.55079010193424</v>
      </c>
      <c r="L30" s="22">
        <f t="shared" si="9"/>
        <v>-669.24434630304597</v>
      </c>
      <c r="M30" s="22">
        <f t="shared" si="10"/>
        <v>21407.422122854157</v>
      </c>
      <c r="N30" s="22">
        <f t="shared" si="11"/>
        <v>30137</v>
      </c>
      <c r="O30" s="91">
        <f t="shared" si="12"/>
        <v>8729.5778771458426</v>
      </c>
      <c r="P30" s="23">
        <f t="shared" si="13"/>
        <v>0</v>
      </c>
      <c r="Q30" s="22">
        <f t="shared" si="14"/>
        <v>28</v>
      </c>
      <c r="R30" s="22">
        <f t="shared" si="15"/>
        <v>824.89374739868686</v>
      </c>
      <c r="S30" s="22">
        <f t="shared" si="16"/>
        <v>0</v>
      </c>
      <c r="T30" s="22">
        <f t="shared" si="17"/>
        <v>23097.024927163231</v>
      </c>
      <c r="U30" s="22">
        <f t="shared" si="18"/>
        <v>29533</v>
      </c>
      <c r="V30" s="91">
        <f t="shared" si="19"/>
        <v>6435.975072836769</v>
      </c>
      <c r="W30" s="23">
        <f t="shared" si="20"/>
        <v>0</v>
      </c>
      <c r="X30" s="22">
        <f t="shared" si="21"/>
        <v>28</v>
      </c>
      <c r="Y30" s="22">
        <f t="shared" si="22"/>
        <v>889.17945828785946</v>
      </c>
      <c r="Z30" s="22">
        <f t="shared" si="23"/>
        <v>0</v>
      </c>
      <c r="AA30" s="22">
        <f t="shared" si="24"/>
        <v>24897.024832060066</v>
      </c>
      <c r="AB30" s="22">
        <f t="shared" si="25"/>
        <v>32296</v>
      </c>
      <c r="AC30" s="91">
        <f t="shared" si="26"/>
        <v>7398.9751679399342</v>
      </c>
      <c r="AD30" s="23">
        <f t="shared" si="27"/>
        <v>0</v>
      </c>
      <c r="AE30" s="22">
        <f t="shared" si="28"/>
        <v>28</v>
      </c>
      <c r="AF30" s="22">
        <f t="shared" si="29"/>
        <v>956.68914913857259</v>
      </c>
      <c r="AG30" s="22">
        <f t="shared" si="30"/>
        <v>0</v>
      </c>
      <c r="AH30" s="22">
        <f t="shared" si="31"/>
        <v>26787.296175880034</v>
      </c>
      <c r="AI30" s="22">
        <f t="shared" si="32"/>
        <v>34750.495999999999</v>
      </c>
      <c r="AJ30" s="91">
        <f t="shared" si="33"/>
        <v>7963.1998241199653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Investment, Competition and Trade</v>
      </c>
      <c r="D31" s="222">
        <f t="shared" si="2"/>
        <v>0</v>
      </c>
      <c r="E31" s="223">
        <f t="shared" si="2"/>
        <v>0</v>
      </c>
      <c r="F31" s="80">
        <f t="shared" si="3"/>
        <v>31</v>
      </c>
      <c r="G31" s="155">
        <f t="shared" si="4"/>
        <v>785.17951709677413</v>
      </c>
      <c r="H31" s="155">
        <f t="shared" si="5"/>
        <v>24340.565029999998</v>
      </c>
      <c r="I31" s="23">
        <f t="shared" si="6"/>
        <v>-5</v>
      </c>
      <c r="J31" s="22">
        <f t="shared" si="7"/>
        <v>26</v>
      </c>
      <c r="K31" s="22">
        <f t="shared" si="8"/>
        <v>806.01997627457081</v>
      </c>
      <c r="L31" s="22">
        <f t="shared" si="9"/>
        <v>-4728.401128991627</v>
      </c>
      <c r="M31" s="22">
        <f t="shared" si="10"/>
        <v>20956.519383138842</v>
      </c>
      <c r="N31" s="22">
        <f t="shared" si="11"/>
        <v>18054</v>
      </c>
      <c r="O31" s="91">
        <f t="shared" si="12"/>
        <v>-2902.5193831388424</v>
      </c>
      <c r="P31" s="23">
        <f t="shared" si="13"/>
        <v>-2</v>
      </c>
      <c r="Q31" s="22">
        <f t="shared" si="14"/>
        <v>24</v>
      </c>
      <c r="R31" s="22">
        <f t="shared" si="15"/>
        <v>849.42289009322315</v>
      </c>
      <c r="S31" s="22">
        <f t="shared" si="16"/>
        <v>-2224.7536688016717</v>
      </c>
      <c r="T31" s="22">
        <f t="shared" si="17"/>
        <v>20386.149362237356</v>
      </c>
      <c r="U31" s="22">
        <f t="shared" si="18"/>
        <v>16623</v>
      </c>
      <c r="V31" s="91">
        <f t="shared" si="19"/>
        <v>-3763.1493622373564</v>
      </c>
      <c r="W31" s="23">
        <f t="shared" si="20"/>
        <v>-1</v>
      </c>
      <c r="X31" s="22">
        <f t="shared" si="21"/>
        <v>23</v>
      </c>
      <c r="Y31" s="22">
        <f t="shared" si="22"/>
        <v>909.08283854442891</v>
      </c>
      <c r="Z31" s="22">
        <f t="shared" si="23"/>
        <v>-1074.2254893444467</v>
      </c>
      <c r="AA31" s="22">
        <f t="shared" si="24"/>
        <v>20908.905286521865</v>
      </c>
      <c r="AB31" s="22">
        <f t="shared" si="25"/>
        <v>16788</v>
      </c>
      <c r="AC31" s="91">
        <f t="shared" si="26"/>
        <v>-4120.9052865218655</v>
      </c>
      <c r="AD31" s="23">
        <f t="shared" si="27"/>
        <v>0</v>
      </c>
      <c r="AE31" s="22">
        <f t="shared" si="28"/>
        <v>23</v>
      </c>
      <c r="AF31" s="22">
        <f t="shared" si="29"/>
        <v>978.67913226894598</v>
      </c>
      <c r="AG31" s="22">
        <f t="shared" si="30"/>
        <v>0</v>
      </c>
      <c r="AH31" s="22">
        <f t="shared" si="31"/>
        <v>22509.620042185757</v>
      </c>
      <c r="AI31" s="22">
        <f t="shared" si="32"/>
        <v>18063.888000000003</v>
      </c>
      <c r="AJ31" s="91">
        <f t="shared" si="33"/>
        <v>-4445.7320421857548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/>
      </c>
      <c r="D32" s="222">
        <f t="shared" si="2"/>
        <v>0</v>
      </c>
      <c r="E32" s="223">
        <f t="shared" si="2"/>
        <v>0</v>
      </c>
      <c r="F32" s="80">
        <f t="shared" si="3"/>
        <v>0</v>
      </c>
      <c r="G32" s="155">
        <f t="shared" si="4"/>
        <v>0</v>
      </c>
      <c r="H32" s="155">
        <f t="shared" si="5"/>
        <v>0</v>
      </c>
      <c r="I32" s="23">
        <f t="shared" si="6"/>
        <v>0</v>
      </c>
      <c r="J32" s="22">
        <f t="shared" si="7"/>
        <v>0</v>
      </c>
      <c r="K32" s="22">
        <f t="shared" si="8"/>
        <v>0</v>
      </c>
      <c r="L32" s="22">
        <f t="shared" si="9"/>
        <v>0</v>
      </c>
      <c r="M32" s="22">
        <f t="shared" si="10"/>
        <v>0</v>
      </c>
      <c r="N32" s="22">
        <f t="shared" si="11"/>
        <v>0</v>
      </c>
      <c r="O32" s="91">
        <f t="shared" si="12"/>
        <v>0</v>
      </c>
      <c r="P32" s="23">
        <f t="shared" si="13"/>
        <v>0</v>
      </c>
      <c r="Q32" s="22">
        <f t="shared" si="14"/>
        <v>0</v>
      </c>
      <c r="R32" s="22">
        <f t="shared" si="15"/>
        <v>0</v>
      </c>
      <c r="S32" s="22">
        <f t="shared" si="16"/>
        <v>0</v>
      </c>
      <c r="T32" s="22">
        <f t="shared" si="17"/>
        <v>0</v>
      </c>
      <c r="U32" s="22">
        <f t="shared" si="18"/>
        <v>0</v>
      </c>
      <c r="V32" s="91">
        <f t="shared" si="19"/>
        <v>0</v>
      </c>
      <c r="W32" s="23">
        <f t="shared" si="20"/>
        <v>0</v>
      </c>
      <c r="X32" s="22">
        <f t="shared" si="21"/>
        <v>0</v>
      </c>
      <c r="Y32" s="22">
        <f t="shared" si="22"/>
        <v>0</v>
      </c>
      <c r="Z32" s="22">
        <f t="shared" si="23"/>
        <v>0</v>
      </c>
      <c r="AA32" s="22">
        <f t="shared" si="24"/>
        <v>0</v>
      </c>
      <c r="AB32" s="22">
        <f t="shared" si="25"/>
        <v>0</v>
      </c>
      <c r="AC32" s="91">
        <f t="shared" si="26"/>
        <v>0</v>
      </c>
      <c r="AD32" s="23">
        <f t="shared" si="27"/>
        <v>0</v>
      </c>
      <c r="AE32" s="22">
        <f t="shared" si="28"/>
        <v>0</v>
      </c>
      <c r="AF32" s="22">
        <f t="shared" si="29"/>
        <v>0</v>
      </c>
      <c r="AG32" s="22">
        <f t="shared" si="30"/>
        <v>0</v>
      </c>
      <c r="AH32" s="22">
        <f t="shared" si="31"/>
        <v>0</v>
      </c>
      <c r="AI32" s="22">
        <f t="shared" si="32"/>
        <v>0</v>
      </c>
      <c r="AJ32" s="91">
        <f t="shared" si="33"/>
        <v>0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/>
      </c>
      <c r="D33" s="222">
        <f t="shared" si="2"/>
        <v>0</v>
      </c>
      <c r="E33" s="223">
        <f t="shared" si="2"/>
        <v>0</v>
      </c>
      <c r="F33" s="80">
        <f t="shared" si="3"/>
        <v>0</v>
      </c>
      <c r="G33" s="155">
        <f t="shared" si="4"/>
        <v>0</v>
      </c>
      <c r="H33" s="155">
        <f t="shared" si="5"/>
        <v>0</v>
      </c>
      <c r="I33" s="23">
        <f t="shared" si="6"/>
        <v>0</v>
      </c>
      <c r="J33" s="22">
        <f t="shared" si="7"/>
        <v>0</v>
      </c>
      <c r="K33" s="22">
        <f t="shared" si="8"/>
        <v>0</v>
      </c>
      <c r="L33" s="22">
        <f t="shared" si="9"/>
        <v>0</v>
      </c>
      <c r="M33" s="22">
        <f t="shared" si="10"/>
        <v>0</v>
      </c>
      <c r="N33" s="22">
        <f t="shared" si="11"/>
        <v>0</v>
      </c>
      <c r="O33" s="91">
        <f t="shared" si="12"/>
        <v>0</v>
      </c>
      <c r="P33" s="23">
        <f t="shared" si="13"/>
        <v>0</v>
      </c>
      <c r="Q33" s="22">
        <f t="shared" si="14"/>
        <v>0</v>
      </c>
      <c r="R33" s="22">
        <f t="shared" si="15"/>
        <v>0</v>
      </c>
      <c r="S33" s="22">
        <f t="shared" si="16"/>
        <v>0</v>
      </c>
      <c r="T33" s="22">
        <f t="shared" si="17"/>
        <v>0</v>
      </c>
      <c r="U33" s="22">
        <f t="shared" si="18"/>
        <v>0</v>
      </c>
      <c r="V33" s="91">
        <f t="shared" si="19"/>
        <v>0</v>
      </c>
      <c r="W33" s="23">
        <f t="shared" si="20"/>
        <v>0</v>
      </c>
      <c r="X33" s="22">
        <f t="shared" si="21"/>
        <v>0</v>
      </c>
      <c r="Y33" s="22">
        <f t="shared" si="22"/>
        <v>0</v>
      </c>
      <c r="Z33" s="22">
        <f t="shared" si="23"/>
        <v>0</v>
      </c>
      <c r="AA33" s="22">
        <f t="shared" si="24"/>
        <v>0</v>
      </c>
      <c r="AB33" s="22">
        <f t="shared" si="25"/>
        <v>0</v>
      </c>
      <c r="AC33" s="91">
        <f t="shared" si="26"/>
        <v>0</v>
      </c>
      <c r="AD33" s="23">
        <f t="shared" si="27"/>
        <v>0</v>
      </c>
      <c r="AE33" s="22">
        <f t="shared" si="28"/>
        <v>0</v>
      </c>
      <c r="AF33" s="22">
        <f t="shared" si="29"/>
        <v>0</v>
      </c>
      <c r="AG33" s="22">
        <f t="shared" si="30"/>
        <v>0</v>
      </c>
      <c r="AH33" s="22">
        <f t="shared" si="31"/>
        <v>0</v>
      </c>
      <c r="AI33" s="22">
        <f t="shared" si="32"/>
        <v>0</v>
      </c>
      <c r="AJ33" s="91">
        <f t="shared" si="33"/>
        <v>0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140</v>
      </c>
      <c r="G45" s="92">
        <f>IFERROR(H45/F45,0)</f>
        <v>610.95332271428572</v>
      </c>
      <c r="H45" s="92">
        <f>SUM(H29:H38)</f>
        <v>85533.465179999999</v>
      </c>
      <c r="I45" s="25">
        <f>SUM(I29:I38)</f>
        <v>-12</v>
      </c>
      <c r="J45" s="92">
        <f>SUM(J29:J38)</f>
        <v>128</v>
      </c>
      <c r="K45" s="92">
        <f>IFERROR(M45/J45,0)</f>
        <v>615.84769515026187</v>
      </c>
      <c r="L45" s="92">
        <f t="shared" ref="L45:Q45" si="34">SUM(L29:L38)</f>
        <v>-11238.737692167964</v>
      </c>
      <c r="M45" s="92">
        <f t="shared" si="34"/>
        <v>78828.504979233519</v>
      </c>
      <c r="N45" s="92">
        <f>INDEX('ENE17'!$C$2:$C$48,MATCH(Results!$D$3,'ENE17'!$A$2:$A$48,0))</f>
        <v>93995</v>
      </c>
      <c r="O45" s="129">
        <f>N45-M45</f>
        <v>15166.495020766481</v>
      </c>
      <c r="P45" s="25">
        <f t="shared" si="34"/>
        <v>-2</v>
      </c>
      <c r="Q45" s="24">
        <f t="shared" si="34"/>
        <v>126</v>
      </c>
      <c r="R45" s="92">
        <f>IFERROR(T45/Q45,0)</f>
        <v>658.40137808766247</v>
      </c>
      <c r="S45" s="24">
        <f>SUM(S29:S38)</f>
        <v>-2224.7536688016717</v>
      </c>
      <c r="T45" s="24">
        <f>SUM(T29:T38)</f>
        <v>82958.573639045469</v>
      </c>
      <c r="U45" s="207">
        <f>INDEX('ENE17'!$D$2:$D$48,MATCH(Results!$D$3,'ENE17'!$A$2:$A$48,0))</f>
        <v>90072</v>
      </c>
      <c r="V45" s="24">
        <f>U45-T45</f>
        <v>7113.4263609545305</v>
      </c>
      <c r="W45" s="25">
        <f t="shared" ref="W45:X45" si="35">SUM(W29:W38)</f>
        <v>-1</v>
      </c>
      <c r="X45" s="24">
        <f t="shared" si="35"/>
        <v>125</v>
      </c>
      <c r="Y45" s="92">
        <f>IFERROR(AA45/X45,0)</f>
        <v>708.01208401486974</v>
      </c>
      <c r="Z45" s="24">
        <f t="shared" ref="Z45:AA45" si="36">SUM(Z29:Z38)</f>
        <v>-1074.2254893444467</v>
      </c>
      <c r="AA45" s="24">
        <f t="shared" si="36"/>
        <v>88501.51050185872</v>
      </c>
      <c r="AB45" s="207">
        <f>INDEX('ENE17'!$E$2:$E$48,MATCH(Results!$D$3,'ENE17'!$A$2:$A$48,0))</f>
        <v>90773</v>
      </c>
      <c r="AC45" s="24">
        <f>AB45-AA45</f>
        <v>2271.4894981412799</v>
      </c>
      <c r="AD45" s="25">
        <f t="shared" ref="AD45:AE45" si="37">SUM(AD29:AD38)</f>
        <v>0</v>
      </c>
      <c r="AE45" s="24">
        <f t="shared" si="37"/>
        <v>125</v>
      </c>
      <c r="AF45" s="92">
        <f>IFERROR(AH45/AE45,0)</f>
        <v>763.11669257141295</v>
      </c>
      <c r="AG45" s="24">
        <f t="shared" ref="AG45:AH45" si="38">SUM(AG29:AG38)</f>
        <v>0</v>
      </c>
      <c r="AH45" s="24">
        <f t="shared" si="38"/>
        <v>95389.586571426626</v>
      </c>
      <c r="AI45" s="207">
        <f>INDEX('ENE17'!$F$2:$F$48,MATCH(Results!$D$3,'ENE17'!$A$2:$A$48,0))</f>
        <v>97693</v>
      </c>
      <c r="AJ45" s="24">
        <f>AI45-AH45</f>
        <v>2303.4134285733744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19</v>
      </c>
      <c r="G51" s="193">
        <f>IFERROR(H51/F51,"")</f>
        <v>179.03159210526314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3401.60025</v>
      </c>
      <c r="I51" s="97">
        <f>SUMIFS($N$64:$N$509,$B$64:$B$509,$B51)-SUMIFS($O$64:$O$509,$B$64:$B$509,$B51)</f>
        <v>-1</v>
      </c>
      <c r="J51" s="80">
        <f>SUMIFS($P$64:$P$509,$B$64:$B$509,$B51)</f>
        <v>18</v>
      </c>
      <c r="K51" s="80">
        <f>IFERROR(M51/J51,0)</f>
        <v>169.94004003942655</v>
      </c>
      <c r="L51" s="80">
        <f>SUMIFS($R$64:$R$509,$B$64:$B$509,$B51)+SUMIFS($Q$64:$Q$509,$B$64:$B$509,$B51)</f>
        <v>-156.80102962161533</v>
      </c>
      <c r="M51" s="98">
        <f>SUMIFS($S$64:$S$509,$B$64:$B$509,$B51)</f>
        <v>3058.9207207096779</v>
      </c>
      <c r="N51" s="80">
        <f>SUMIFS($V$64:$V$509,$B$64:$B$509,$B51)-SUMIFS($W$64:$W$509,$B$64:$B$509,$B51)</f>
        <v>0</v>
      </c>
      <c r="O51" s="80">
        <f>SUMIFS($X$64:$X$509,$B$64:$B$509,$B51)</f>
        <v>18</v>
      </c>
      <c r="P51" s="80">
        <f>IFERROR(R51/O51,0)</f>
        <v>184.37207032515923</v>
      </c>
      <c r="Q51" s="80">
        <f>SUMIFS($Z$64:$Z$509,$B$64:$B$509,$B51)+SUMIFS($Y$64:$Y$509,$B$64:$B$509,$B51)</f>
        <v>0</v>
      </c>
      <c r="R51" s="80">
        <f>SUMIFS($AA$64:$AA$509,$B$64:$B$509,$B51)</f>
        <v>3318.6972658528662</v>
      </c>
      <c r="S51" s="97">
        <f>SUMIFS($AD$64:$AD$509,$B$64:$B$509,$B51)-SUMIFS($AE$64:$AE$509,$B$64:$B$509,$B51)</f>
        <v>0</v>
      </c>
      <c r="T51" s="80">
        <f>SUMIFS($AF$64:$AF$509,$B$64:$B$509,$B51)</f>
        <v>18</v>
      </c>
      <c r="U51" s="80">
        <f>IFERROR(W51/T51,0)</f>
        <v>199.84284851201579</v>
      </c>
      <c r="V51" s="80">
        <f>SUMIFS($AH$64:$AH$509,$B$64:$B$509,$B51)+SUMIFS($AG$64:$AG$509,$B$64:$B$509,$B51)</f>
        <v>0</v>
      </c>
      <c r="W51" s="98">
        <f>SUMIFS($AI$64:$AI$509,$B$64:$B$509,$B51)</f>
        <v>3597.1712732162841</v>
      </c>
      <c r="X51" s="80">
        <f>SUMIFS($AL$64:$AL$509,$B$64:$B$509,$B51)-SUMIFS($AM$64:$AM$509,$B$64:$B$509,$B51)</f>
        <v>0</v>
      </c>
      <c r="Y51" s="80">
        <f>SUMIFS($AN$64:$AN$509,$B$64:$B$509,$B51)</f>
        <v>18</v>
      </c>
      <c r="Z51" s="80">
        <f>IFERROR(AB51/Y51,0)</f>
        <v>216.20665404355668</v>
      </c>
      <c r="AA51" s="80">
        <f>SUMIFS($AP$64:$AP$509,$B$64:$B$509,$B51)+SUMIFS($AO$64:$AO$509,$B$64:$B$509,$B51)</f>
        <v>0</v>
      </c>
      <c r="AB51" s="98">
        <f>SUMIFS($AQ$64:$AQ$509,$B$64:$B$509,$B51)</f>
        <v>3891.7197727840203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40</v>
      </c>
      <c r="G52" s="192">
        <f t="shared" ref="G52:G55" si="40">IFERROR(H52/F52,"")</f>
        <v>287.37805324999999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11495.12213</v>
      </c>
      <c r="I52" s="97">
        <f>SUMIFS($N$64:$N$509,$B$64:$B$509,$B52)-SUMIFS($O$64:$O$509,$B$64:$B$509,$B52)</f>
        <v>0</v>
      </c>
      <c r="J52" s="80">
        <f>SUMIFS($P$64:$P$509,$B$64:$B$509,$B52)</f>
        <v>40</v>
      </c>
      <c r="K52" s="80">
        <f t="shared" ref="K52:K56" si="41">IFERROR(M52/J52,0)</f>
        <v>306.27904120127954</v>
      </c>
      <c r="L52" s="80">
        <f>SUMIFS($R$64:$R$509,$B$64:$B$509,$B52)+SUMIFS($Q$64:$Q$509,$B$64:$B$509,$B52)</f>
        <v>0</v>
      </c>
      <c r="M52" s="98">
        <f>SUMIFS($S$64:$S$509,$B$64:$B$509,$B52)</f>
        <v>12251.161648051182</v>
      </c>
      <c r="N52" s="80">
        <f>SUMIFS($V$64:$V$509,$B$64:$B$509,$B52)-SUMIFS($W$64:$W$509,$B$64:$B$509,$B52)</f>
        <v>0</v>
      </c>
      <c r="O52" s="80">
        <f>SUMIFS($X$64:$X$509,$B$64:$B$509,$B52)</f>
        <v>40</v>
      </c>
      <c r="P52" s="80">
        <f t="shared" ref="P52:P55" si="42">IFERROR(R52/O52,0)</f>
        <v>332.39287414125016</v>
      </c>
      <c r="Q52" s="80">
        <f>SUMIFS($Z$64:$Z$509,$B$64:$B$509,$B52)+SUMIFS($Y$64:$Y$509,$B$64:$B$509,$B52)</f>
        <v>0</v>
      </c>
      <c r="R52" s="80">
        <f>SUMIFS($AA$64:$AA$509,$B$64:$B$509,$B52)</f>
        <v>13295.714965650006</v>
      </c>
      <c r="S52" s="97">
        <f>SUMIFS($AD$64:$AD$509,$B$64:$B$509,$B52)-SUMIFS($AE$64:$AE$509,$B$64:$B$509,$B52)</f>
        <v>0</v>
      </c>
      <c r="T52" s="80">
        <f>SUMIFS($AF$64:$AF$509,$B$64:$B$509,$B52)</f>
        <v>40</v>
      </c>
      <c r="U52" s="80">
        <f t="shared" ref="U52:U55" si="43">IFERROR(W52/T52,0)</f>
        <v>360.39620327797769</v>
      </c>
      <c r="V52" s="80">
        <f>SUMIFS($AH$64:$AH$509,$B$64:$B$509,$B52)+SUMIFS($AG$64:$AG$509,$B$64:$B$509,$B52)</f>
        <v>0</v>
      </c>
      <c r="W52" s="98">
        <f>SUMIFS($AI$64:$AI$509,$B$64:$B$509,$B52)</f>
        <v>14415.848131119108</v>
      </c>
      <c r="X52" s="80">
        <f>SUMIFS($AL$64:$AL$509,$B$64:$B$509,$B52)-SUMIFS($AM$64:$AM$509,$B$64:$B$509,$B52)</f>
        <v>0</v>
      </c>
      <c r="Y52" s="80">
        <f>SUMIFS($AN$64:$AN$509,$B$64:$B$509,$B52)</f>
        <v>40</v>
      </c>
      <c r="Z52" s="80">
        <f t="shared" ref="Z52:Z55" si="44">IFERROR(AB52/Y52,0)</f>
        <v>390.02789816276925</v>
      </c>
      <c r="AA52" s="80">
        <f>SUMIFS($AP$64:$AP$509,$B$64:$B$509,$B52)+SUMIFS($AO$64:$AO$509,$B$64:$B$509,$B52)</f>
        <v>0</v>
      </c>
      <c r="AB52" s="98">
        <f>SUMIFS($AQ$64:$AQ$509,$B$64:$B$509,$B52)</f>
        <v>15601.115926510771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35</v>
      </c>
      <c r="G53" s="192">
        <f t="shared" si="40"/>
        <v>719.34285714285716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25177</v>
      </c>
      <c r="I53" s="97">
        <f>SUMIFS($N$64:$N$509,$B$64:$B$509,$B53)-SUMIFS($O$64:$O$509,$B$64:$B$509,$B53)</f>
        <v>-2</v>
      </c>
      <c r="J53" s="80">
        <f>SUMIFS($P$64:$P$509,$B$64:$B$509,$B53)</f>
        <v>33</v>
      </c>
      <c r="K53" s="80">
        <f t="shared" si="41"/>
        <v>788.61272773298197</v>
      </c>
      <c r="L53" s="80">
        <f>SUMIFS($R$64:$R$509,$B$64:$B$509,$B53)+SUMIFS($Q$64:$Q$509,$B$64:$B$509,$B53)</f>
        <v>-1470.325419119463</v>
      </c>
      <c r="M53" s="98">
        <f>SUMIFS($S$64:$S$509,$B$64:$B$509,$B53)</f>
        <v>26024.220015188406</v>
      </c>
      <c r="N53" s="80">
        <f>SUMIFS($V$64:$V$509,$B$64:$B$509,$B53)-SUMIFS($W$64:$W$509,$B$64:$B$509,$B53)</f>
        <v>0</v>
      </c>
      <c r="O53" s="80">
        <f>SUMIFS($X$64:$X$509,$B$64:$B$509,$B53)</f>
        <v>33</v>
      </c>
      <c r="P53" s="80">
        <f t="shared" si="42"/>
        <v>856.40830662479277</v>
      </c>
      <c r="Q53" s="80">
        <f>SUMIFS($Z$64:$Z$509,$B$64:$B$509,$B53)+SUMIFS($Y$64:$Y$509,$B$64:$B$509,$B53)</f>
        <v>0</v>
      </c>
      <c r="R53" s="80">
        <f>SUMIFS($AA$64:$AA$509,$B$64:$B$509,$B53)</f>
        <v>28261.47411861816</v>
      </c>
      <c r="S53" s="97">
        <f>SUMIFS($AD$64:$AD$509,$B$64:$B$509,$B53)-SUMIFS($AE$64:$AE$509,$B$64:$B$509,$B53)</f>
        <v>0</v>
      </c>
      <c r="T53" s="80">
        <f>SUMIFS($AF$64:$AF$509,$B$64:$B$509,$B53)</f>
        <v>33</v>
      </c>
      <c r="U53" s="80">
        <f t="shared" si="43"/>
        <v>929.16296330796206</v>
      </c>
      <c r="V53" s="80">
        <f>SUMIFS($AH$64:$AH$509,$B$64:$B$509,$B53)+SUMIFS($AG$64:$AG$509,$B$64:$B$509,$B53)</f>
        <v>0</v>
      </c>
      <c r="W53" s="98">
        <f>SUMIFS($AI$64:$AI$509,$B$64:$B$509,$B53)</f>
        <v>30662.377789162747</v>
      </c>
      <c r="X53" s="80">
        <f>SUMIFS($AL$64:$AL$509,$B$64:$B$509,$B53)-SUMIFS($AM$64:$AM$509,$B$64:$B$509,$B53)</f>
        <v>0</v>
      </c>
      <c r="Y53" s="80">
        <f>SUMIFS($AN$64:$AN$509,$B$64:$B$509,$B53)</f>
        <v>33</v>
      </c>
      <c r="Z53" s="80">
        <f t="shared" si="44"/>
        <v>1006.2123113870414</v>
      </c>
      <c r="AA53" s="80">
        <f>SUMIFS($AP$64:$AP$509,$B$64:$B$509,$B53)+SUMIFS($AO$64:$AO$509,$B$64:$B$509,$B53)</f>
        <v>0</v>
      </c>
      <c r="AB53" s="98">
        <f>SUMIFS($AQ$64:$AQ$509,$B$64:$B$509,$B53)</f>
        <v>33205.006275772364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46</v>
      </c>
      <c r="G54" s="192">
        <f t="shared" si="40"/>
        <v>988.25527826086955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45459.7428</v>
      </c>
      <c r="I54" s="97">
        <f>SUMIFS($N$64:$N$509,$B$64:$B$509,$B54)-SUMIFS($O$64:$O$509,$B$64:$B$509,$B54)</f>
        <v>-9</v>
      </c>
      <c r="J54" s="80">
        <f>SUMIFS($P$64:$P$509,$B$64:$B$509,$B54)</f>
        <v>37</v>
      </c>
      <c r="K54" s="80">
        <f t="shared" si="41"/>
        <v>1013.3568268995746</v>
      </c>
      <c r="L54" s="80">
        <f>SUMIFS($R$64:$R$509,$B$64:$B$509,$B54)+SUMIFS($Q$64:$Q$509,$B$64:$B$509,$B54)</f>
        <v>-9611.6112434268834</v>
      </c>
      <c r="M54" s="98">
        <f>SUMIFS($S$64:$S$509,$B$64:$B$509,$B54)</f>
        <v>37494.20259528426</v>
      </c>
      <c r="N54" s="80">
        <f>SUMIFS($V$64:$V$509,$B$64:$B$509,$B54)-SUMIFS($W$64:$W$509,$B$64:$B$509,$B54)</f>
        <v>-2</v>
      </c>
      <c r="O54" s="80">
        <f>SUMIFS($X$64:$X$509,$B$64:$B$509,$B54)</f>
        <v>35</v>
      </c>
      <c r="P54" s="80">
        <f t="shared" si="42"/>
        <v>1088.0767796835555</v>
      </c>
      <c r="Q54" s="80">
        <f>SUMIFS($Z$64:$Z$509,$B$64:$B$509,$B54)+SUMIFS($Y$64:$Y$509,$B$64:$B$509,$B54)</f>
        <v>-2224.7536688016717</v>
      </c>
      <c r="R54" s="80">
        <f>SUMIFS($AA$64:$AA$509,$B$64:$B$509,$B54)</f>
        <v>38082.687288924441</v>
      </c>
      <c r="S54" s="97">
        <f>SUMIFS($AD$64:$AD$509,$B$64:$B$509,$B54)-SUMIFS($AE$64:$AE$509,$B$64:$B$509,$B54)</f>
        <v>-1</v>
      </c>
      <c r="T54" s="80">
        <f>SUMIFS($AF$64:$AF$509,$B$64:$B$509,$B54)</f>
        <v>34</v>
      </c>
      <c r="U54" s="80">
        <f t="shared" si="43"/>
        <v>1171.3562737753111</v>
      </c>
      <c r="V54" s="80">
        <f>SUMIFS($AH$64:$AH$509,$B$64:$B$509,$B54)+SUMIFS($AG$64:$AG$509,$B$64:$B$509,$B54)</f>
        <v>-1074.2254893444467</v>
      </c>
      <c r="W54" s="98">
        <f>SUMIFS($AI$64:$AI$509,$B$64:$B$509,$B54)</f>
        <v>39826.113308360582</v>
      </c>
      <c r="X54" s="80">
        <f>SUMIFS($AL$64:$AL$509,$B$64:$B$509,$B54)-SUMIFS($AM$64:$AM$509,$B$64:$B$509,$B54)</f>
        <v>0</v>
      </c>
      <c r="Y54" s="80">
        <f>SUMIFS($AN$64:$AN$509,$B$64:$B$509,$B54)</f>
        <v>34</v>
      </c>
      <c r="Z54" s="80">
        <f t="shared" si="44"/>
        <v>1255.6395469517495</v>
      </c>
      <c r="AA54" s="80">
        <f>SUMIFS($AP$64:$AP$509,$B$64:$B$509,$B54)+SUMIFS($AO$64:$AO$509,$B$64:$B$509,$B54)</f>
        <v>0</v>
      </c>
      <c r="AB54" s="98">
        <f>SUMIFS($AQ$64:$AQ$509,$B$64:$B$509,$B54)</f>
        <v>42691.74459635948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0</v>
      </c>
      <c r="G55" s="192" t="str">
        <f t="shared" si="40"/>
        <v/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0</v>
      </c>
      <c r="I55" s="101">
        <f>SUMIFS($N$64:$N$509,$B$64:$B$509,$B55)-SUMIFS($O$64:$O$509,$B$64:$B$509,$B55)</f>
        <v>0</v>
      </c>
      <c r="J55" s="102">
        <f>SUMIFS($P$64:$P$509,$B$64:$B$509,$B55)</f>
        <v>0</v>
      </c>
      <c r="K55" s="102">
        <f t="shared" si="41"/>
        <v>0</v>
      </c>
      <c r="L55" s="102">
        <f>SUMIFS($R$64:$R$509,$B$64:$B$509,$B55)+SUMIFS($Q$64:$Q$509,$B$64:$B$509,$B55)</f>
        <v>0</v>
      </c>
      <c r="M55" s="103">
        <f>SUMIFS($S$64:$S$509,$B$64:$B$509,$B55)</f>
        <v>0</v>
      </c>
      <c r="N55" s="80">
        <f>SUMIFS($V$64:$V$509,$B$64:$B$509,$B55)-SUMIFS($W$64:$W$509,$B$64:$B$509,$B55)</f>
        <v>0</v>
      </c>
      <c r="O55" s="80">
        <f>SUMIFS($X$64:$X$509,$B$64:$B$509,$B55)</f>
        <v>0</v>
      </c>
      <c r="P55" s="80">
        <f t="shared" si="42"/>
        <v>0</v>
      </c>
      <c r="Q55" s="80">
        <f>SUMIFS($Z$64:$Z$509,$B$64:$B$509,$B55)+SUMIFS($Y$64:$Y$509,$B$64:$B$509,$B55)</f>
        <v>0</v>
      </c>
      <c r="R55" s="80">
        <f>SUMIFS($AA$64:$AA$509,$B$64:$B$509,$B55)</f>
        <v>0</v>
      </c>
      <c r="S55" s="101">
        <f>SUMIFS($AD$64:$AD$509,$B$64:$B$509,$B55)-SUMIFS($AE$64:$AE$509,$B$64:$B$509,$B55)</f>
        <v>0</v>
      </c>
      <c r="T55" s="102">
        <f>SUMIFS($AF$64:$AF$509,$B$64:$B$509,$B55)</f>
        <v>0</v>
      </c>
      <c r="U55" s="102">
        <f t="shared" si="43"/>
        <v>0</v>
      </c>
      <c r="V55" s="102">
        <f>SUMIFS($AH$64:$AH$509,$B$64:$B$509,$B55)+SUMIFS($AG$64:$AG$509,$B$64:$B$509,$B55)</f>
        <v>0</v>
      </c>
      <c r="W55" s="103">
        <f>SUMIFS($AI$64:$AI$509,$B$64:$B$509,$B55)</f>
        <v>0</v>
      </c>
      <c r="X55" s="80">
        <f>SUMIFS($AL$64:$AL$509,$B$64:$B$509,$B55)-SUMIFS($AM$64:$AM$509,$B$64:$B$509,$B55)</f>
        <v>0</v>
      </c>
      <c r="Y55" s="80">
        <f>SUMIFS($AN$64:$AN$509,$B$64:$B$509,$B55)</f>
        <v>0</v>
      </c>
      <c r="Z55" s="80">
        <f t="shared" si="44"/>
        <v>0</v>
      </c>
      <c r="AA55" s="80">
        <f>SUMIFS($AP$64:$AP$509,$B$64:$B$509,$B55)+SUMIFS($AO$64:$AO$509,$B$64:$B$509,$B55)</f>
        <v>0</v>
      </c>
      <c r="AB55" s="98">
        <f>SUMIFS($AQ$64:$AQ$509,$B$64:$B$509,$B55)</f>
        <v>0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140</v>
      </c>
      <c r="G56" s="92">
        <f t="shared" ref="G56" si="45">IFERROR(H56/F56,0)</f>
        <v>610.95332271428572</v>
      </c>
      <c r="H56" s="92">
        <f>SUM(H51:H55)</f>
        <v>85533.465179999999</v>
      </c>
      <c r="I56" s="92">
        <f>SUM(I51:I55)</f>
        <v>-12</v>
      </c>
      <c r="J56" s="92">
        <f>SUM(J51:J55)</f>
        <v>128</v>
      </c>
      <c r="K56" s="92">
        <f t="shared" si="41"/>
        <v>615.84769515026187</v>
      </c>
      <c r="L56" s="92">
        <f>SUM(L51:L55)</f>
        <v>-11238.737692167962</v>
      </c>
      <c r="M56" s="92">
        <f>SUM(M51:M55)</f>
        <v>78828.504979233519</v>
      </c>
      <c r="N56" s="92">
        <f t="shared" ref="N56:O56" si="46">SUM(N51:N55)</f>
        <v>-2</v>
      </c>
      <c r="O56" s="92">
        <f t="shared" si="46"/>
        <v>126</v>
      </c>
      <c r="P56" s="92">
        <f>IFERROR(R56/O56,0)</f>
        <v>658.40137808766247</v>
      </c>
      <c r="Q56" s="92">
        <f t="shared" ref="Q56" si="47">SUM(Q51:Q55)</f>
        <v>-2224.7536688016717</v>
      </c>
      <c r="R56" s="92">
        <f t="shared" ref="R56:T56" si="48">SUM(R51:R55)</f>
        <v>82958.573639045469</v>
      </c>
      <c r="S56" s="92">
        <f t="shared" si="48"/>
        <v>-1</v>
      </c>
      <c r="T56" s="92">
        <f t="shared" si="48"/>
        <v>125</v>
      </c>
      <c r="U56" s="92">
        <f>IFERROR(W56/T56,0)</f>
        <v>708.01208401486974</v>
      </c>
      <c r="V56" s="92">
        <f t="shared" ref="V56" si="49">SUM(V51:V55)</f>
        <v>-1074.2254893444467</v>
      </c>
      <c r="W56" s="92">
        <f t="shared" ref="W56:Y56" si="50">SUM(W51:W55)</f>
        <v>88501.51050185872</v>
      </c>
      <c r="X56" s="92">
        <f t="shared" si="50"/>
        <v>0</v>
      </c>
      <c r="Y56" s="92">
        <f t="shared" si="50"/>
        <v>125</v>
      </c>
      <c r="Z56" s="92">
        <f>IFERROR(AB56/Y56,0)</f>
        <v>763.11669257141307</v>
      </c>
      <c r="AA56" s="92">
        <f t="shared" ref="AA56" si="51">SUM(AA51:AA55)</f>
        <v>0</v>
      </c>
      <c r="AB56" s="104">
        <f t="shared" ref="AB56" si="52">SUM(AB51:AB55)</f>
        <v>95389.58657142664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0</v>
      </c>
      <c r="G64" s="35">
        <f>SUMIFS(WORKING!$AC$3:$AC$6802,WORKING!$A$3:$A$6802,Results!$D$3,WORKING!$B$3:$B$6802,Results!A64,WORKING!$C$3:$C$6802,Results!C64)/1000</f>
        <v>286.48384999999996</v>
      </c>
      <c r="H64" s="35">
        <f>IFERROR(G64/F64,0)</f>
        <v>0</v>
      </c>
      <c r="I64" s="156" t="s">
        <v>754</v>
      </c>
      <c r="J64" s="211" t="s">
        <v>754</v>
      </c>
      <c r="K64" s="217" t="str">
        <f>IFERROR(IF(J64="",G64,J64)/IF(I64="",F64,I64),"")</f>
        <v/>
      </c>
      <c r="L64" s="34">
        <f t="shared" ref="L64:L80" si="54">IF(I64="",F64,I64)</f>
        <v>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0</v>
      </c>
      <c r="N64" s="57">
        <v>0</v>
      </c>
      <c r="O64" s="57">
        <v>0</v>
      </c>
      <c r="P64" s="61">
        <f t="shared" ref="P64:P80" si="55">-O64+L64+N64</f>
        <v>0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0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0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0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0</v>
      </c>
      <c r="G65" s="35">
        <f>SUMIFS(WORKING!$AC$3:$AC$6802,WORKING!$A$3:$A$6802,Results!$D$3,WORKING!$B$3:$B$6802,Results!A65,WORKING!$C$3:$C$6802,Results!C65)/1000</f>
        <v>0</v>
      </c>
      <c r="H65" s="35">
        <f t="shared" ref="H65:H80" si="60">IFERROR(G65/F65,0)</f>
        <v>0</v>
      </c>
      <c r="I65" s="187" t="s">
        <v>754</v>
      </c>
      <c r="J65" s="212" t="s">
        <v>754</v>
      </c>
      <c r="K65" s="217" t="str">
        <f t="shared" ref="K65:K80" si="61">IFERROR(IF(J65="",G65,J65)/IF(I65="",F65,I65),"")</f>
        <v/>
      </c>
      <c r="L65" s="34">
        <f t="shared" si="54"/>
        <v>0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0</v>
      </c>
      <c r="N65" s="57">
        <v>0</v>
      </c>
      <c r="O65" s="57">
        <v>0</v>
      </c>
      <c r="P65" s="61">
        <f t="shared" si="55"/>
        <v>0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0</v>
      </c>
      <c r="T65" s="35">
        <f t="shared" ref="T65:T80" si="65">P65</f>
        <v>0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0</v>
      </c>
      <c r="V65" s="57">
        <v>0</v>
      </c>
      <c r="W65" s="57">
        <v>0</v>
      </c>
      <c r="X65" s="61">
        <f t="shared" si="56"/>
        <v>0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0</v>
      </c>
      <c r="AB65" s="35">
        <f t="shared" ref="AB65:AB80" si="69">X65</f>
        <v>0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0</v>
      </c>
      <c r="AD65" s="57">
        <v>0</v>
      </c>
      <c r="AE65" s="57">
        <v>0</v>
      </c>
      <c r="AF65" s="61">
        <f t="shared" si="57"/>
        <v>0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0</v>
      </c>
      <c r="AJ65" s="35">
        <f t="shared" si="58"/>
        <v>0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0</v>
      </c>
      <c r="AL65" s="57">
        <v>0</v>
      </c>
      <c r="AM65" s="57">
        <v>0</v>
      </c>
      <c r="AN65" s="61">
        <f t="shared" si="59"/>
        <v>0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0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3</v>
      </c>
      <c r="G66" s="35">
        <f>SUMIFS(WORKING!$AC$3:$AC$6802,WORKING!$A$3:$A$6802,Results!$D$3,WORKING!$B$3:$B$6802,Results!A66,WORKING!$C$3:$C$6802,Results!C66)/1000</f>
        <v>416.05664000000002</v>
      </c>
      <c r="H66" s="35">
        <f t="shared" si="60"/>
        <v>138.68554666666668</v>
      </c>
      <c r="I66" s="187">
        <v>3</v>
      </c>
      <c r="J66" s="212">
        <v>307</v>
      </c>
      <c r="K66" s="217">
        <f t="shared" si="61"/>
        <v>102.33333333333333</v>
      </c>
      <c r="L66" s="34">
        <f t="shared" si="54"/>
        <v>3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111.13313255756353</v>
      </c>
      <c r="N66" s="57">
        <v>0</v>
      </c>
      <c r="O66" s="57">
        <v>0</v>
      </c>
      <c r="P66" s="61">
        <f t="shared" si="55"/>
        <v>3</v>
      </c>
      <c r="Q66" s="40">
        <f t="shared" si="62"/>
        <v>0</v>
      </c>
      <c r="R66" s="40">
        <f t="shared" si="63"/>
        <v>0</v>
      </c>
      <c r="S66" s="44">
        <f t="shared" si="64"/>
        <v>333.39939767269061</v>
      </c>
      <c r="T66" s="35">
        <f t="shared" si="65"/>
        <v>3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120.50179365106631</v>
      </c>
      <c r="V66" s="57">
        <v>0</v>
      </c>
      <c r="W66" s="57">
        <v>0</v>
      </c>
      <c r="X66" s="61">
        <f t="shared" si="56"/>
        <v>3</v>
      </c>
      <c r="Y66" s="40">
        <f t="shared" si="66"/>
        <v>0</v>
      </c>
      <c r="Z66" s="40">
        <f t="shared" si="67"/>
        <v>0</v>
      </c>
      <c r="AA66" s="44">
        <f t="shared" si="68"/>
        <v>361.50538095319894</v>
      </c>
      <c r="AB66" s="35">
        <f t="shared" si="69"/>
        <v>3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130.53814162940242</v>
      </c>
      <c r="AD66" s="57">
        <v>0</v>
      </c>
      <c r="AE66" s="57">
        <v>0</v>
      </c>
      <c r="AF66" s="61">
        <f t="shared" si="57"/>
        <v>3</v>
      </c>
      <c r="AG66" s="40">
        <f t="shared" si="70"/>
        <v>0</v>
      </c>
      <c r="AH66" s="40">
        <f t="shared" si="71"/>
        <v>0</v>
      </c>
      <c r="AI66" s="44">
        <f t="shared" si="72"/>
        <v>391.61442488820728</v>
      </c>
      <c r="AJ66" s="35">
        <f t="shared" si="58"/>
        <v>3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141.14585134797895</v>
      </c>
      <c r="AL66" s="57">
        <v>0</v>
      </c>
      <c r="AM66" s="57">
        <v>0</v>
      </c>
      <c r="AN66" s="61">
        <f t="shared" si="59"/>
        <v>3</v>
      </c>
      <c r="AO66" s="40">
        <f t="shared" si="73"/>
        <v>0</v>
      </c>
      <c r="AP66" s="40">
        <f t="shared" si="74"/>
        <v>0</v>
      </c>
      <c r="AQ66" s="44">
        <f t="shared" si="75"/>
        <v>423.43755404393687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0</v>
      </c>
      <c r="G67" s="35">
        <f>SUMIFS(WORKING!$AC$3:$AC$6802,WORKING!$A$3:$A$6802,Results!$D$3,WORKING!$B$3:$B$6802,Results!A67,WORKING!$C$3:$C$6802,Results!C67)/1000</f>
        <v>0</v>
      </c>
      <c r="H67" s="35">
        <f t="shared" si="60"/>
        <v>0</v>
      </c>
      <c r="I67" s="187" t="s">
        <v>754</v>
      </c>
      <c r="J67" s="212" t="s">
        <v>754</v>
      </c>
      <c r="K67" s="217" t="str">
        <f t="shared" si="61"/>
        <v/>
      </c>
      <c r="L67" s="34">
        <f t="shared" si="54"/>
        <v>0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0</v>
      </c>
      <c r="N67" s="57">
        <v>0</v>
      </c>
      <c r="O67" s="57">
        <v>0</v>
      </c>
      <c r="P67" s="61">
        <f t="shared" si="55"/>
        <v>0</v>
      </c>
      <c r="Q67" s="40">
        <f t="shared" si="62"/>
        <v>0</v>
      </c>
      <c r="R67" s="40">
        <f t="shared" si="63"/>
        <v>0</v>
      </c>
      <c r="S67" s="44">
        <f t="shared" si="64"/>
        <v>0</v>
      </c>
      <c r="T67" s="35">
        <f t="shared" si="65"/>
        <v>0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0</v>
      </c>
      <c r="V67" s="57">
        <v>0</v>
      </c>
      <c r="W67" s="57">
        <v>0</v>
      </c>
      <c r="X67" s="61">
        <f t="shared" si="56"/>
        <v>0</v>
      </c>
      <c r="Y67" s="40">
        <f t="shared" si="66"/>
        <v>0</v>
      </c>
      <c r="Z67" s="40">
        <f t="shared" si="67"/>
        <v>0</v>
      </c>
      <c r="AA67" s="44">
        <f t="shared" si="68"/>
        <v>0</v>
      </c>
      <c r="AB67" s="35">
        <f t="shared" si="69"/>
        <v>0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0</v>
      </c>
      <c r="AD67" s="57">
        <v>0</v>
      </c>
      <c r="AE67" s="57">
        <v>0</v>
      </c>
      <c r="AF67" s="61">
        <f t="shared" si="57"/>
        <v>0</v>
      </c>
      <c r="AG67" s="40">
        <f t="shared" si="70"/>
        <v>0</v>
      </c>
      <c r="AH67" s="40">
        <f t="shared" si="71"/>
        <v>0</v>
      </c>
      <c r="AI67" s="44">
        <f t="shared" si="72"/>
        <v>0</v>
      </c>
      <c r="AJ67" s="35">
        <f t="shared" si="58"/>
        <v>0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0</v>
      </c>
      <c r="AL67" s="57">
        <v>0</v>
      </c>
      <c r="AM67" s="57">
        <v>0</v>
      </c>
      <c r="AN67" s="61">
        <f t="shared" si="59"/>
        <v>0</v>
      </c>
      <c r="AO67" s="40">
        <f t="shared" si="73"/>
        <v>0</v>
      </c>
      <c r="AP67" s="40">
        <f t="shared" si="74"/>
        <v>0</v>
      </c>
      <c r="AQ67" s="44">
        <f t="shared" si="75"/>
        <v>0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5</v>
      </c>
      <c r="G68" s="35">
        <f>SUMIFS(WORKING!$AC$3:$AC$6802,WORKING!$A$3:$A$6802,Results!$D$3,WORKING!$B$3:$B$6802,Results!A68,WORKING!$C$3:$C$6802,Results!C68)/1000</f>
        <v>1469.4814799999995</v>
      </c>
      <c r="H68" s="35">
        <f t="shared" si="60"/>
        <v>293.89629599999989</v>
      </c>
      <c r="I68" s="187">
        <v>7</v>
      </c>
      <c r="J68" s="212">
        <v>1008</v>
      </c>
      <c r="K68" s="217">
        <f t="shared" si="61"/>
        <v>144</v>
      </c>
      <c r="L68" s="34">
        <f t="shared" si="54"/>
        <v>7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156.80102962161533</v>
      </c>
      <c r="N68" s="57">
        <v>0</v>
      </c>
      <c r="O68" s="57">
        <v>1</v>
      </c>
      <c r="P68" s="61">
        <f t="shared" si="55"/>
        <v>6</v>
      </c>
      <c r="Q68" s="40">
        <f t="shared" si="62"/>
        <v>0</v>
      </c>
      <c r="R68" s="40">
        <f t="shared" si="63"/>
        <v>-156.80102962161533</v>
      </c>
      <c r="S68" s="44">
        <f t="shared" si="64"/>
        <v>940.80617772969197</v>
      </c>
      <c r="T68" s="35">
        <f t="shared" si="65"/>
        <v>6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170.14784957630116</v>
      </c>
      <c r="V68" s="57">
        <v>0</v>
      </c>
      <c r="W68" s="57">
        <v>0</v>
      </c>
      <c r="X68" s="61">
        <f t="shared" si="56"/>
        <v>6</v>
      </c>
      <c r="Y68" s="40">
        <f t="shared" si="66"/>
        <v>0</v>
      </c>
      <c r="Z68" s="40">
        <f t="shared" si="67"/>
        <v>0</v>
      </c>
      <c r="AA68" s="44">
        <f t="shared" si="68"/>
        <v>1020.8870974578069</v>
      </c>
      <c r="AB68" s="35">
        <f t="shared" si="69"/>
        <v>6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184.45826138789849</v>
      </c>
      <c r="AD68" s="57">
        <v>0</v>
      </c>
      <c r="AE68" s="57">
        <v>0</v>
      </c>
      <c r="AF68" s="61">
        <f t="shared" si="57"/>
        <v>6</v>
      </c>
      <c r="AG68" s="40">
        <f t="shared" si="70"/>
        <v>0</v>
      </c>
      <c r="AH68" s="40">
        <f t="shared" si="71"/>
        <v>0</v>
      </c>
      <c r="AI68" s="44">
        <f t="shared" si="72"/>
        <v>1106.749568327391</v>
      </c>
      <c r="AJ68" s="35">
        <f t="shared" si="58"/>
        <v>6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199.59828288055985</v>
      </c>
      <c r="AL68" s="57">
        <v>0</v>
      </c>
      <c r="AM68" s="57">
        <v>0</v>
      </c>
      <c r="AN68" s="61">
        <f t="shared" si="59"/>
        <v>6</v>
      </c>
      <c r="AO68" s="40">
        <f t="shared" si="73"/>
        <v>0</v>
      </c>
      <c r="AP68" s="40">
        <f t="shared" si="74"/>
        <v>0</v>
      </c>
      <c r="AQ68" s="44">
        <f t="shared" si="75"/>
        <v>1197.5896972833591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8</v>
      </c>
      <c r="G69" s="35">
        <f>SUMIFS(WORKING!$AC$3:$AC$6802,WORKING!$A$3:$A$6802,Results!$D$3,WORKING!$B$3:$B$6802,Results!A69,WORKING!$C$3:$C$6802,Results!C69)/1000</f>
        <v>2578.0736599999996</v>
      </c>
      <c r="H69" s="35">
        <f t="shared" si="60"/>
        <v>322.25920749999995</v>
      </c>
      <c r="I69" s="187">
        <v>9</v>
      </c>
      <c r="J69" s="212">
        <v>1640</v>
      </c>
      <c r="K69" s="217">
        <f t="shared" si="61"/>
        <v>182.22222222222223</v>
      </c>
      <c r="L69" s="34">
        <f t="shared" si="54"/>
        <v>9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198.30168281192169</v>
      </c>
      <c r="N69" s="57">
        <v>0</v>
      </c>
      <c r="O69" s="57">
        <v>0</v>
      </c>
      <c r="P69" s="61">
        <f t="shared" si="55"/>
        <v>9</v>
      </c>
      <c r="Q69" s="40">
        <f t="shared" si="62"/>
        <v>0</v>
      </c>
      <c r="R69" s="40">
        <f t="shared" si="63"/>
        <v>0</v>
      </c>
      <c r="S69" s="44">
        <f t="shared" si="64"/>
        <v>1784.7151453072952</v>
      </c>
      <c r="T69" s="35">
        <f t="shared" si="65"/>
        <v>9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215.14497638242892</v>
      </c>
      <c r="V69" s="57">
        <v>0</v>
      </c>
      <c r="W69" s="57">
        <v>0</v>
      </c>
      <c r="X69" s="61">
        <f t="shared" si="56"/>
        <v>9</v>
      </c>
      <c r="Y69" s="40">
        <f t="shared" si="66"/>
        <v>0</v>
      </c>
      <c r="Z69" s="40">
        <f t="shared" si="67"/>
        <v>0</v>
      </c>
      <c r="AA69" s="44">
        <f t="shared" si="68"/>
        <v>1936.3047874418603</v>
      </c>
      <c r="AB69" s="35">
        <f t="shared" si="69"/>
        <v>9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233.20080888896507</v>
      </c>
      <c r="AD69" s="57">
        <v>0</v>
      </c>
      <c r="AE69" s="57">
        <v>0</v>
      </c>
      <c r="AF69" s="61">
        <f t="shared" si="57"/>
        <v>9</v>
      </c>
      <c r="AG69" s="40">
        <f t="shared" si="70"/>
        <v>0</v>
      </c>
      <c r="AH69" s="40">
        <f t="shared" si="71"/>
        <v>0</v>
      </c>
      <c r="AI69" s="44">
        <f t="shared" si="72"/>
        <v>2098.8072800006858</v>
      </c>
      <c r="AJ69" s="35">
        <f t="shared" si="58"/>
        <v>9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252.29916905074714</v>
      </c>
      <c r="AL69" s="57">
        <v>0</v>
      </c>
      <c r="AM69" s="57">
        <v>0</v>
      </c>
      <c r="AN69" s="61">
        <f t="shared" si="59"/>
        <v>9</v>
      </c>
      <c r="AO69" s="40">
        <f t="shared" si="73"/>
        <v>0</v>
      </c>
      <c r="AP69" s="40">
        <f t="shared" si="74"/>
        <v>0</v>
      </c>
      <c r="AQ69" s="44">
        <f t="shared" si="75"/>
        <v>2270.6925214567241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8</v>
      </c>
      <c r="G70" s="35">
        <f>SUMIFS(WORKING!$AC$3:$AC$6802,WORKING!$A$3:$A$6802,Results!$D$3,WORKING!$B$3:$B$6802,Results!A70,WORKING!$C$3:$C$6802,Results!C70)/1000</f>
        <v>2039.3134299999999</v>
      </c>
      <c r="H70" s="35">
        <f t="shared" si="60"/>
        <v>254.91417874999999</v>
      </c>
      <c r="I70" s="187">
        <v>10</v>
      </c>
      <c r="J70" s="212">
        <v>2255</v>
      </c>
      <c r="K70" s="217">
        <f t="shared" si="61"/>
        <v>225.5</v>
      </c>
      <c r="L70" s="34">
        <f t="shared" si="54"/>
        <v>10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245.51515880538901</v>
      </c>
      <c r="N70" s="57">
        <v>0</v>
      </c>
      <c r="O70" s="57">
        <v>0</v>
      </c>
      <c r="P70" s="61">
        <f t="shared" si="55"/>
        <v>10</v>
      </c>
      <c r="Q70" s="40">
        <f t="shared" si="62"/>
        <v>0</v>
      </c>
      <c r="R70" s="40">
        <f t="shared" si="63"/>
        <v>0</v>
      </c>
      <c r="S70" s="44">
        <f t="shared" si="64"/>
        <v>2455.15158805389</v>
      </c>
      <c r="T70" s="35">
        <f t="shared" si="65"/>
        <v>10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266.40617540820756</v>
      </c>
      <c r="V70" s="57">
        <v>0</v>
      </c>
      <c r="W70" s="57">
        <v>0</v>
      </c>
      <c r="X70" s="61">
        <f t="shared" si="56"/>
        <v>10</v>
      </c>
      <c r="Y70" s="40">
        <f t="shared" si="66"/>
        <v>0</v>
      </c>
      <c r="Z70" s="40">
        <f t="shared" si="67"/>
        <v>0</v>
      </c>
      <c r="AA70" s="44">
        <f t="shared" si="68"/>
        <v>2664.0617540820758</v>
      </c>
      <c r="AB70" s="35">
        <f t="shared" si="69"/>
        <v>10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288.80465420825209</v>
      </c>
      <c r="AD70" s="57">
        <v>0</v>
      </c>
      <c r="AE70" s="57">
        <v>0</v>
      </c>
      <c r="AF70" s="61">
        <f t="shared" si="57"/>
        <v>10</v>
      </c>
      <c r="AG70" s="40">
        <f t="shared" si="70"/>
        <v>0</v>
      </c>
      <c r="AH70" s="40">
        <f t="shared" si="71"/>
        <v>0</v>
      </c>
      <c r="AI70" s="44">
        <f t="shared" si="72"/>
        <v>2888.0465420825208</v>
      </c>
      <c r="AJ70" s="35">
        <f t="shared" si="58"/>
        <v>10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312.50055668021957</v>
      </c>
      <c r="AL70" s="57">
        <v>0</v>
      </c>
      <c r="AM70" s="57">
        <v>0</v>
      </c>
      <c r="AN70" s="61">
        <f t="shared" si="59"/>
        <v>10</v>
      </c>
      <c r="AO70" s="40">
        <f t="shared" si="73"/>
        <v>0</v>
      </c>
      <c r="AP70" s="40">
        <f t="shared" si="74"/>
        <v>0</v>
      </c>
      <c r="AQ70" s="44">
        <f t="shared" si="75"/>
        <v>3125.005566802196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7</v>
      </c>
      <c r="G71" s="35">
        <f>SUMIFS(WORKING!$AC$3:$AC$6802,WORKING!$A$3:$A$6802,Results!$D$3,WORKING!$B$3:$B$6802,Results!A71,WORKING!$C$3:$C$6802,Results!C71)/1000</f>
        <v>2068.80735</v>
      </c>
      <c r="H71" s="35">
        <f>IFERROR(G71/F71,0)</f>
        <v>295.54390714285717</v>
      </c>
      <c r="I71" s="187">
        <v>8</v>
      </c>
      <c r="J71" s="212">
        <v>2184</v>
      </c>
      <c r="K71" s="217">
        <f t="shared" si="61"/>
        <v>273</v>
      </c>
      <c r="L71" s="34">
        <f t="shared" si="54"/>
        <v>8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297.20396906427322</v>
      </c>
      <c r="N71" s="57">
        <v>0</v>
      </c>
      <c r="O71" s="57">
        <v>0</v>
      </c>
      <c r="P71" s="61">
        <f t="shared" si="55"/>
        <v>8</v>
      </c>
      <c r="Q71" s="40">
        <f t="shared" si="62"/>
        <v>0</v>
      </c>
      <c r="R71" s="40">
        <f t="shared" si="63"/>
        <v>0</v>
      </c>
      <c r="S71" s="44">
        <f t="shared" si="64"/>
        <v>2377.6317525141858</v>
      </c>
      <c r="T71" s="35">
        <f t="shared" si="65"/>
        <v>8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322.48051083144242</v>
      </c>
      <c r="V71" s="57">
        <v>0</v>
      </c>
      <c r="W71" s="57">
        <v>0</v>
      </c>
      <c r="X71" s="61">
        <f t="shared" si="56"/>
        <v>8</v>
      </c>
      <c r="Y71" s="40">
        <f t="shared" si="66"/>
        <v>0</v>
      </c>
      <c r="Z71" s="40">
        <f t="shared" si="67"/>
        <v>0</v>
      </c>
      <c r="AA71" s="44">
        <f t="shared" si="68"/>
        <v>2579.8440866515393</v>
      </c>
      <c r="AB71" s="35">
        <f t="shared" si="69"/>
        <v>8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349.57997269747949</v>
      </c>
      <c r="AD71" s="57">
        <v>0</v>
      </c>
      <c r="AE71" s="57">
        <v>0</v>
      </c>
      <c r="AF71" s="61">
        <f t="shared" si="57"/>
        <v>8</v>
      </c>
      <c r="AG71" s="40">
        <f t="shared" si="70"/>
        <v>0</v>
      </c>
      <c r="AH71" s="40">
        <f t="shared" si="71"/>
        <v>0</v>
      </c>
      <c r="AI71" s="44">
        <f t="shared" si="72"/>
        <v>2796.6397815798359</v>
      </c>
      <c r="AJ71" s="35">
        <f t="shared" si="58"/>
        <v>8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378.24821015921253</v>
      </c>
      <c r="AL71" s="57">
        <v>0</v>
      </c>
      <c r="AM71" s="57">
        <v>0</v>
      </c>
      <c r="AN71" s="61">
        <f t="shared" si="59"/>
        <v>8</v>
      </c>
      <c r="AO71" s="40">
        <f t="shared" si="73"/>
        <v>0</v>
      </c>
      <c r="AP71" s="40">
        <f t="shared" si="74"/>
        <v>0</v>
      </c>
      <c r="AQ71" s="44">
        <f t="shared" si="75"/>
        <v>3025.9856812737003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7</v>
      </c>
      <c r="G72" s="35">
        <f>SUMIFS(WORKING!$AC$3:$AC$6802,WORKING!$A$3:$A$6802,Results!$D$3,WORKING!$B$3:$B$6802,Results!A72,WORKING!$C$3:$C$6802,Results!C72)/1000</f>
        <v>3904.0904699999996</v>
      </c>
      <c r="H72" s="35">
        <f t="shared" si="60"/>
        <v>557.7272099999999</v>
      </c>
      <c r="I72" s="187">
        <v>8</v>
      </c>
      <c r="J72" s="212">
        <v>2592</v>
      </c>
      <c r="K72" s="217">
        <f>IFERROR(IF(J72="",G72,J72)/IF(I72="",F72,I72),"")</f>
        <v>324</v>
      </c>
      <c r="L72" s="34">
        <f t="shared" si="54"/>
        <v>8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353.00671925752636</v>
      </c>
      <c r="N72" s="57">
        <v>0</v>
      </c>
      <c r="O72" s="57">
        <v>0</v>
      </c>
      <c r="P72" s="61">
        <f t="shared" si="55"/>
        <v>8</v>
      </c>
      <c r="Q72" s="40">
        <f t="shared" si="62"/>
        <v>0</v>
      </c>
      <c r="R72" s="40">
        <f t="shared" si="63"/>
        <v>0</v>
      </c>
      <c r="S72" s="44">
        <f t="shared" si="64"/>
        <v>2824.0537540602108</v>
      </c>
      <c r="T72" s="35">
        <f t="shared" si="65"/>
        <v>8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383.1203014978089</v>
      </c>
      <c r="V72" s="57">
        <v>0</v>
      </c>
      <c r="W72" s="57">
        <v>0</v>
      </c>
      <c r="X72" s="61">
        <f t="shared" si="56"/>
        <v>8</v>
      </c>
      <c r="Y72" s="40">
        <f t="shared" si="66"/>
        <v>0</v>
      </c>
      <c r="Z72" s="40">
        <f t="shared" si="67"/>
        <v>0</v>
      </c>
      <c r="AA72" s="44">
        <f t="shared" si="68"/>
        <v>3064.9624119824712</v>
      </c>
      <c r="AB72" s="35">
        <f t="shared" si="69"/>
        <v>8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415.41420164594228</v>
      </c>
      <c r="AD72" s="57">
        <v>0</v>
      </c>
      <c r="AE72" s="57">
        <v>0</v>
      </c>
      <c r="AF72" s="61">
        <f t="shared" si="57"/>
        <v>8</v>
      </c>
      <c r="AG72" s="40">
        <f t="shared" si="70"/>
        <v>0</v>
      </c>
      <c r="AH72" s="40">
        <f t="shared" si="71"/>
        <v>0</v>
      </c>
      <c r="AI72" s="44">
        <f t="shared" si="72"/>
        <v>3323.3136131675383</v>
      </c>
      <c r="AJ72" s="35">
        <f t="shared" si="58"/>
        <v>8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449.58760838801123</v>
      </c>
      <c r="AL72" s="57">
        <v>0</v>
      </c>
      <c r="AM72" s="57">
        <v>0</v>
      </c>
      <c r="AN72" s="61">
        <f t="shared" si="59"/>
        <v>8</v>
      </c>
      <c r="AO72" s="40">
        <f t="shared" si="73"/>
        <v>0</v>
      </c>
      <c r="AP72" s="40">
        <f t="shared" si="74"/>
        <v>0</v>
      </c>
      <c r="AQ72" s="44">
        <f t="shared" si="75"/>
        <v>3596.7008671040899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0</v>
      </c>
      <c r="G73" s="35">
        <f>SUMIFS(WORKING!$AC$3:$AC$6802,WORKING!$A$3:$A$6802,Results!$D$3,WORKING!$B$3:$B$6802,Results!A73,WORKING!$C$3:$C$6802,Results!C73)/1000</f>
        <v>0</v>
      </c>
      <c r="H73" s="35">
        <f t="shared" si="60"/>
        <v>0</v>
      </c>
      <c r="I73" s="187" t="s">
        <v>754</v>
      </c>
      <c r="J73" s="212" t="s">
        <v>754</v>
      </c>
      <c r="K73" s="217" t="str">
        <f t="shared" si="61"/>
        <v/>
      </c>
      <c r="L73" s="34">
        <f t="shared" si="54"/>
        <v>0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0</v>
      </c>
      <c r="N73" s="57">
        <v>0</v>
      </c>
      <c r="O73" s="57">
        <v>0</v>
      </c>
      <c r="P73" s="61">
        <f t="shared" si="55"/>
        <v>0</v>
      </c>
      <c r="Q73" s="40">
        <f t="shared" si="62"/>
        <v>0</v>
      </c>
      <c r="R73" s="40">
        <f t="shared" si="63"/>
        <v>0</v>
      </c>
      <c r="S73" s="44">
        <f t="shared" si="64"/>
        <v>0</v>
      </c>
      <c r="T73" s="35">
        <f t="shared" si="65"/>
        <v>0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0</v>
      </c>
      <c r="V73" s="57">
        <v>0</v>
      </c>
      <c r="W73" s="57">
        <v>0</v>
      </c>
      <c r="X73" s="61">
        <f t="shared" si="56"/>
        <v>0</v>
      </c>
      <c r="Y73" s="40">
        <f t="shared" si="66"/>
        <v>0</v>
      </c>
      <c r="Z73" s="40">
        <f t="shared" si="67"/>
        <v>0</v>
      </c>
      <c r="AA73" s="44">
        <f t="shared" si="68"/>
        <v>0</v>
      </c>
      <c r="AB73" s="35">
        <f t="shared" si="69"/>
        <v>0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0</v>
      </c>
      <c r="AD73" s="57">
        <v>0</v>
      </c>
      <c r="AE73" s="57">
        <v>0</v>
      </c>
      <c r="AF73" s="61">
        <f t="shared" si="57"/>
        <v>0</v>
      </c>
      <c r="AG73" s="40">
        <f t="shared" si="70"/>
        <v>0</v>
      </c>
      <c r="AH73" s="40">
        <f t="shared" si="71"/>
        <v>0</v>
      </c>
      <c r="AI73" s="44">
        <f t="shared" si="72"/>
        <v>0</v>
      </c>
      <c r="AJ73" s="35">
        <f t="shared" si="58"/>
        <v>0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0</v>
      </c>
      <c r="AL73" s="57">
        <v>0</v>
      </c>
      <c r="AM73" s="57">
        <v>0</v>
      </c>
      <c r="AN73" s="61">
        <f t="shared" si="59"/>
        <v>0</v>
      </c>
      <c r="AO73" s="40">
        <f t="shared" si="73"/>
        <v>0</v>
      </c>
      <c r="AP73" s="40">
        <f t="shared" si="74"/>
        <v>0</v>
      </c>
      <c r="AQ73" s="44">
        <f t="shared" si="75"/>
        <v>0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9</v>
      </c>
      <c r="G74" s="35">
        <f>SUMIFS(WORKING!$AC$3:$AC$6802,WORKING!$A$3:$A$6802,Results!$D$3,WORKING!$B$3:$B$6802,Results!A74,WORKING!$C$3:$C$6802,Results!C74)/1000</f>
        <v>4820.41471</v>
      </c>
      <c r="H74" s="35">
        <f t="shared" si="60"/>
        <v>535.60163444444447</v>
      </c>
      <c r="I74" s="187">
        <v>17</v>
      </c>
      <c r="J74" s="212">
        <v>11905</v>
      </c>
      <c r="K74" s="217">
        <f t="shared" si="61"/>
        <v>700.29411764705878</v>
      </c>
      <c r="L74" s="34">
        <f t="shared" si="54"/>
        <v>17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764.79055946505878</v>
      </c>
      <c r="N74" s="57">
        <v>0</v>
      </c>
      <c r="O74" s="57">
        <v>0</v>
      </c>
      <c r="P74" s="61">
        <f t="shared" si="55"/>
        <v>17</v>
      </c>
      <c r="Q74" s="40">
        <f t="shared" si="62"/>
        <v>0</v>
      </c>
      <c r="R74" s="40">
        <f t="shared" si="63"/>
        <v>0</v>
      </c>
      <c r="S74" s="44">
        <f t="shared" si="64"/>
        <v>13001.439510905999</v>
      </c>
      <c r="T74" s="35">
        <f t="shared" si="65"/>
        <v>17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830.56966405470689</v>
      </c>
      <c r="V74" s="57">
        <v>0</v>
      </c>
      <c r="W74" s="57">
        <v>0</v>
      </c>
      <c r="X74" s="61">
        <f t="shared" si="56"/>
        <v>17</v>
      </c>
      <c r="Y74" s="40">
        <f t="shared" si="66"/>
        <v>0</v>
      </c>
      <c r="Z74" s="40">
        <f t="shared" si="67"/>
        <v>0</v>
      </c>
      <c r="AA74" s="44">
        <f t="shared" si="68"/>
        <v>14119.684288930017</v>
      </c>
      <c r="AB74" s="35">
        <f t="shared" si="69"/>
        <v>17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901.1633871018895</v>
      </c>
      <c r="AD74" s="57">
        <v>0</v>
      </c>
      <c r="AE74" s="57">
        <v>0</v>
      </c>
      <c r="AF74" s="61">
        <f t="shared" si="57"/>
        <v>17</v>
      </c>
      <c r="AG74" s="40">
        <f t="shared" si="70"/>
        <v>0</v>
      </c>
      <c r="AH74" s="40">
        <f t="shared" si="71"/>
        <v>0</v>
      </c>
      <c r="AI74" s="44">
        <f t="shared" si="72"/>
        <v>15319.777580732121</v>
      </c>
      <c r="AJ74" s="35">
        <f t="shared" si="58"/>
        <v>17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975.92788414221206</v>
      </c>
      <c r="AL74" s="57">
        <v>0</v>
      </c>
      <c r="AM74" s="57">
        <v>0</v>
      </c>
      <c r="AN74" s="61">
        <f t="shared" si="59"/>
        <v>17</v>
      </c>
      <c r="AO74" s="40">
        <f t="shared" si="73"/>
        <v>0</v>
      </c>
      <c r="AP74" s="40">
        <f t="shared" si="74"/>
        <v>0</v>
      </c>
      <c r="AQ74" s="44">
        <f t="shared" si="75"/>
        <v>16590.774030417604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4</v>
      </c>
      <c r="G75" s="35">
        <f>SUMIFS(WORKING!$AC$3:$AC$6802,WORKING!$A$3:$A$6802,Results!$D$3,WORKING!$B$3:$B$6802,Results!A75,WORKING!$C$3:$C$6802,Results!C75)/1000</f>
        <v>2870.7946899999993</v>
      </c>
      <c r="H75" s="35">
        <f t="shared" si="60"/>
        <v>717.69867249999982</v>
      </c>
      <c r="I75" s="187">
        <v>2</v>
      </c>
      <c r="J75" s="212">
        <v>1702</v>
      </c>
      <c r="K75" s="217">
        <f t="shared" si="61"/>
        <v>851</v>
      </c>
      <c r="L75" s="34">
        <f t="shared" si="54"/>
        <v>2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929.07710740857294</v>
      </c>
      <c r="N75" s="57">
        <v>0</v>
      </c>
      <c r="O75" s="57">
        <v>0</v>
      </c>
      <c r="P75" s="61">
        <f t="shared" si="55"/>
        <v>2</v>
      </c>
      <c r="Q75" s="40">
        <f t="shared" si="62"/>
        <v>0</v>
      </c>
      <c r="R75" s="40">
        <f t="shared" si="63"/>
        <v>0</v>
      </c>
      <c r="S75" s="44">
        <f t="shared" si="64"/>
        <v>1858.1542148171459</v>
      </c>
      <c r="T75" s="35">
        <f t="shared" si="65"/>
        <v>2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1008.6615467877597</v>
      </c>
      <c r="V75" s="57">
        <v>0</v>
      </c>
      <c r="W75" s="57">
        <v>0</v>
      </c>
      <c r="X75" s="61">
        <f t="shared" si="56"/>
        <v>2</v>
      </c>
      <c r="Y75" s="40">
        <f t="shared" si="66"/>
        <v>0</v>
      </c>
      <c r="Z75" s="40">
        <f t="shared" si="67"/>
        <v>0</v>
      </c>
      <c r="AA75" s="44">
        <f t="shared" si="68"/>
        <v>2017.3230935755194</v>
      </c>
      <c r="AB75" s="35">
        <f t="shared" si="69"/>
        <v>2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1094.0397395461418</v>
      </c>
      <c r="AD75" s="57">
        <v>0</v>
      </c>
      <c r="AE75" s="57">
        <v>0</v>
      </c>
      <c r="AF75" s="61">
        <f t="shared" si="57"/>
        <v>2</v>
      </c>
      <c r="AG75" s="40">
        <f t="shared" si="70"/>
        <v>0</v>
      </c>
      <c r="AH75" s="40">
        <f t="shared" si="71"/>
        <v>0</v>
      </c>
      <c r="AI75" s="44">
        <f t="shared" si="72"/>
        <v>2188.0794790922837</v>
      </c>
      <c r="AJ75" s="35">
        <f t="shared" si="58"/>
        <v>2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1184.4246700145732</v>
      </c>
      <c r="AL75" s="57">
        <v>0</v>
      </c>
      <c r="AM75" s="57">
        <v>0</v>
      </c>
      <c r="AN75" s="61">
        <f t="shared" si="59"/>
        <v>2</v>
      </c>
      <c r="AO75" s="40">
        <f t="shared" si="73"/>
        <v>0</v>
      </c>
      <c r="AP75" s="40">
        <f t="shared" si="74"/>
        <v>0</v>
      </c>
      <c r="AQ75" s="44">
        <f t="shared" si="75"/>
        <v>2368.8493400291463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11</v>
      </c>
      <c r="G76" s="35">
        <f>SUMIFS(WORKING!$AC$3:$AC$6802,WORKING!$A$3:$A$6802,Results!$D$3,WORKING!$B$3:$B$6802,Results!A76,WORKING!$C$3:$C$6802,Results!C76)/1000</f>
        <v>10042.211150000001</v>
      </c>
      <c r="H76" s="35">
        <f t="shared" si="60"/>
        <v>912.9282863636364</v>
      </c>
      <c r="I76" s="187">
        <v>9</v>
      </c>
      <c r="J76" s="212">
        <v>7963</v>
      </c>
      <c r="K76" s="217">
        <f t="shared" si="61"/>
        <v>884.77777777777783</v>
      </c>
      <c r="L76" s="34">
        <f t="shared" si="54"/>
        <v>9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927.24166685279704</v>
      </c>
      <c r="N76" s="57">
        <v>0</v>
      </c>
      <c r="O76" s="57">
        <v>1</v>
      </c>
      <c r="P76" s="61">
        <f t="shared" si="55"/>
        <v>8</v>
      </c>
      <c r="Q76" s="40">
        <f t="shared" si="62"/>
        <v>0</v>
      </c>
      <c r="R76" s="40">
        <f t="shared" si="63"/>
        <v>-927.24166685279704</v>
      </c>
      <c r="S76" s="44">
        <f t="shared" si="64"/>
        <v>7417.9333348223763</v>
      </c>
      <c r="T76" s="35">
        <f t="shared" si="65"/>
        <v>8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997.14247337005736</v>
      </c>
      <c r="V76" s="57">
        <v>0</v>
      </c>
      <c r="W76" s="57">
        <v>0</v>
      </c>
      <c r="X76" s="61">
        <f t="shared" si="56"/>
        <v>8</v>
      </c>
      <c r="Y76" s="40">
        <f t="shared" si="66"/>
        <v>0</v>
      </c>
      <c r="Z76" s="40">
        <f t="shared" si="67"/>
        <v>0</v>
      </c>
      <c r="AA76" s="44">
        <f t="shared" si="68"/>
        <v>7977.1397869604589</v>
      </c>
      <c r="AB76" s="35">
        <f t="shared" si="69"/>
        <v>8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1071.3011886104721</v>
      </c>
      <c r="AD76" s="57">
        <v>0</v>
      </c>
      <c r="AE76" s="57">
        <v>0</v>
      </c>
      <c r="AF76" s="61">
        <f t="shared" si="57"/>
        <v>8</v>
      </c>
      <c r="AG76" s="40">
        <f t="shared" si="70"/>
        <v>0</v>
      </c>
      <c r="AH76" s="40">
        <f t="shared" si="71"/>
        <v>0</v>
      </c>
      <c r="AI76" s="44">
        <f t="shared" si="72"/>
        <v>8570.4095088837767</v>
      </c>
      <c r="AJ76" s="35">
        <f t="shared" si="58"/>
        <v>8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1148.8014769992071</v>
      </c>
      <c r="AL76" s="57">
        <v>0</v>
      </c>
      <c r="AM76" s="57">
        <v>0</v>
      </c>
      <c r="AN76" s="61">
        <f t="shared" si="59"/>
        <v>8</v>
      </c>
      <c r="AO76" s="40">
        <f t="shared" si="73"/>
        <v>0</v>
      </c>
      <c r="AP76" s="40">
        <f t="shared" si="74"/>
        <v>0</v>
      </c>
      <c r="AQ76" s="44">
        <f t="shared" si="75"/>
        <v>9190.411815993657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3</v>
      </c>
      <c r="G77" s="35">
        <f>SUMIFS(WORKING!$AC$3:$AC$6802,WORKING!$A$3:$A$6802,Results!$D$3,WORKING!$B$3:$B$6802,Results!A77,WORKING!$C$3:$C$6802,Results!C77)/1000</f>
        <v>3209.1114699999998</v>
      </c>
      <c r="H77" s="35">
        <f t="shared" si="60"/>
        <v>1069.7038233333333</v>
      </c>
      <c r="I77" s="187">
        <v>4</v>
      </c>
      <c r="J77" s="212">
        <v>4170</v>
      </c>
      <c r="K77" s="217">
        <f t="shared" si="61"/>
        <v>1042.5</v>
      </c>
      <c r="L77" s="34">
        <f t="shared" si="54"/>
        <v>4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1092.7538371576022</v>
      </c>
      <c r="N77" s="57">
        <v>0</v>
      </c>
      <c r="O77" s="57">
        <v>2</v>
      </c>
      <c r="P77" s="61">
        <f t="shared" si="55"/>
        <v>2</v>
      </c>
      <c r="Q77" s="40">
        <f t="shared" si="62"/>
        <v>0</v>
      </c>
      <c r="R77" s="40">
        <f t="shared" si="63"/>
        <v>-2185.5076743152044</v>
      </c>
      <c r="S77" s="44">
        <f t="shared" si="64"/>
        <v>2185.5076743152044</v>
      </c>
      <c r="T77" s="35">
        <f t="shared" si="65"/>
        <v>2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1175.368805941135</v>
      </c>
      <c r="V77" s="57">
        <v>0</v>
      </c>
      <c r="W77" s="57">
        <v>0</v>
      </c>
      <c r="X77" s="61">
        <f t="shared" si="56"/>
        <v>2</v>
      </c>
      <c r="Y77" s="40">
        <f t="shared" si="66"/>
        <v>0</v>
      </c>
      <c r="Z77" s="40">
        <f t="shared" si="67"/>
        <v>0</v>
      </c>
      <c r="AA77" s="44">
        <f t="shared" si="68"/>
        <v>2350.7376118822699</v>
      </c>
      <c r="AB77" s="35">
        <f t="shared" si="69"/>
        <v>2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1263.0370069349901</v>
      </c>
      <c r="AD77" s="57">
        <v>0</v>
      </c>
      <c r="AE77" s="57">
        <v>0</v>
      </c>
      <c r="AF77" s="61">
        <f t="shared" si="57"/>
        <v>2</v>
      </c>
      <c r="AG77" s="40">
        <f t="shared" si="70"/>
        <v>0</v>
      </c>
      <c r="AH77" s="40">
        <f t="shared" si="71"/>
        <v>0</v>
      </c>
      <c r="AI77" s="44">
        <f t="shared" si="72"/>
        <v>2526.0740138699803</v>
      </c>
      <c r="AJ77" s="35">
        <f t="shared" si="58"/>
        <v>2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1354.6809319700515</v>
      </c>
      <c r="AL77" s="57">
        <v>0</v>
      </c>
      <c r="AM77" s="57">
        <v>0</v>
      </c>
      <c r="AN77" s="61">
        <f t="shared" si="59"/>
        <v>2</v>
      </c>
      <c r="AO77" s="40">
        <f t="shared" si="73"/>
        <v>0</v>
      </c>
      <c r="AP77" s="40">
        <f t="shared" si="74"/>
        <v>0</v>
      </c>
      <c r="AQ77" s="44">
        <f t="shared" si="75"/>
        <v>2709.3618639401029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0</v>
      </c>
      <c r="G78" s="35">
        <f>SUMIFS(WORKING!$AC$3:$AC$6802,WORKING!$A$3:$A$6802,Results!$D$3,WORKING!$B$3:$B$6802,Results!A78,WORKING!$C$3:$C$6802,Results!C78)/1000</f>
        <v>500.74279999999999</v>
      </c>
      <c r="H78" s="35">
        <f t="shared" si="60"/>
        <v>0</v>
      </c>
      <c r="I78" s="187">
        <v>0</v>
      </c>
      <c r="J78" s="212" t="s">
        <v>754</v>
      </c>
      <c r="K78" s="217" t="str">
        <f t="shared" si="61"/>
        <v/>
      </c>
      <c r="L78" s="34">
        <f t="shared" si="54"/>
        <v>0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0</v>
      </c>
      <c r="N78" s="57">
        <v>0</v>
      </c>
      <c r="O78" s="57">
        <v>0</v>
      </c>
      <c r="P78" s="61">
        <f t="shared" si="55"/>
        <v>0</v>
      </c>
      <c r="Q78" s="40">
        <f t="shared" si="62"/>
        <v>0</v>
      </c>
      <c r="R78" s="40">
        <f t="shared" si="63"/>
        <v>0</v>
      </c>
      <c r="S78" s="44">
        <f t="shared" si="64"/>
        <v>0</v>
      </c>
      <c r="T78" s="35">
        <f t="shared" si="65"/>
        <v>0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0</v>
      </c>
      <c r="V78" s="57">
        <v>0</v>
      </c>
      <c r="W78" s="57">
        <v>0</v>
      </c>
      <c r="X78" s="61">
        <f t="shared" si="56"/>
        <v>0</v>
      </c>
      <c r="Y78" s="40">
        <f t="shared" si="66"/>
        <v>0</v>
      </c>
      <c r="Z78" s="40">
        <f t="shared" si="67"/>
        <v>0</v>
      </c>
      <c r="AA78" s="44">
        <f t="shared" si="68"/>
        <v>0</v>
      </c>
      <c r="AB78" s="35">
        <f t="shared" si="69"/>
        <v>0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0</v>
      </c>
      <c r="AD78" s="57">
        <v>0</v>
      </c>
      <c r="AE78" s="57">
        <v>0</v>
      </c>
      <c r="AF78" s="61">
        <f t="shared" si="57"/>
        <v>0</v>
      </c>
      <c r="AG78" s="40">
        <f t="shared" si="70"/>
        <v>0</v>
      </c>
      <c r="AH78" s="40">
        <f t="shared" si="71"/>
        <v>0</v>
      </c>
      <c r="AI78" s="44">
        <f t="shared" si="72"/>
        <v>0</v>
      </c>
      <c r="AJ78" s="35">
        <f t="shared" si="58"/>
        <v>0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0</v>
      </c>
      <c r="AL78" s="57">
        <v>0</v>
      </c>
      <c r="AM78" s="57">
        <v>0</v>
      </c>
      <c r="AN78" s="61">
        <f t="shared" si="59"/>
        <v>0</v>
      </c>
      <c r="AO78" s="40">
        <f t="shared" si="73"/>
        <v>0</v>
      </c>
      <c r="AP78" s="40">
        <f t="shared" si="74"/>
        <v>0</v>
      </c>
      <c r="AQ78" s="44">
        <f t="shared" si="75"/>
        <v>0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2</v>
      </c>
      <c r="G79" s="35">
        <f>SUMIFS(WORKING!$AC$3:$AC$6802,WORKING!$A$3:$A$6802,Results!$D$3,WORKING!$B$3:$B$6802,Results!A79,WORKING!$C$3:$C$6802,Results!C79)/1000</f>
        <v>4210.98758</v>
      </c>
      <c r="H79" s="35">
        <f t="shared" si="60"/>
        <v>2105.49379</v>
      </c>
      <c r="I79" s="187">
        <v>3</v>
      </c>
      <c r="J79" s="212">
        <v>3680</v>
      </c>
      <c r="K79" s="217">
        <f t="shared" si="61"/>
        <v>1226.6666666666667</v>
      </c>
      <c r="L79" s="34">
        <f t="shared" si="54"/>
        <v>3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1285.7709230418366</v>
      </c>
      <c r="N79" s="57">
        <v>0</v>
      </c>
      <c r="O79" s="57">
        <v>2</v>
      </c>
      <c r="P79" s="61">
        <f t="shared" si="55"/>
        <v>1</v>
      </c>
      <c r="Q79" s="40">
        <f t="shared" si="62"/>
        <v>0</v>
      </c>
      <c r="R79" s="40">
        <f t="shared" si="63"/>
        <v>-2571.5418460836731</v>
      </c>
      <c r="S79" s="44">
        <f t="shared" si="64"/>
        <v>1285.7709230418366</v>
      </c>
      <c r="T79" s="35">
        <f t="shared" si="65"/>
        <v>1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1382.9490497276672</v>
      </c>
      <c r="V79" s="57">
        <v>0</v>
      </c>
      <c r="W79" s="57">
        <v>0</v>
      </c>
      <c r="X79" s="61">
        <f t="shared" si="56"/>
        <v>1</v>
      </c>
      <c r="Y79" s="40">
        <f t="shared" si="66"/>
        <v>0</v>
      </c>
      <c r="Z79" s="40">
        <f t="shared" si="67"/>
        <v>0</v>
      </c>
      <c r="AA79" s="44">
        <f t="shared" si="68"/>
        <v>1382.9490497276672</v>
      </c>
      <c r="AB79" s="35">
        <f t="shared" si="69"/>
        <v>1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1486.0685906524441</v>
      </c>
      <c r="AD79" s="57">
        <v>0</v>
      </c>
      <c r="AE79" s="57">
        <v>0</v>
      </c>
      <c r="AF79" s="61">
        <f t="shared" si="57"/>
        <v>1</v>
      </c>
      <c r="AG79" s="40">
        <f t="shared" si="70"/>
        <v>0</v>
      </c>
      <c r="AH79" s="40">
        <f t="shared" si="71"/>
        <v>0</v>
      </c>
      <c r="AI79" s="44">
        <f t="shared" si="72"/>
        <v>1486.0685906524441</v>
      </c>
      <c r="AJ79" s="35">
        <f t="shared" si="58"/>
        <v>1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1593.8614150163264</v>
      </c>
      <c r="AL79" s="57">
        <v>0</v>
      </c>
      <c r="AM79" s="57">
        <v>0</v>
      </c>
      <c r="AN79" s="61">
        <f t="shared" si="59"/>
        <v>1</v>
      </c>
      <c r="AO79" s="40">
        <f t="shared" si="73"/>
        <v>0</v>
      </c>
      <c r="AP79" s="40">
        <f t="shared" si="74"/>
        <v>0</v>
      </c>
      <c r="AQ79" s="44">
        <f t="shared" si="75"/>
        <v>1593.8614150163264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57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 t="s">
        <v>754</v>
      </c>
      <c r="J80" s="212" t="s">
        <v>754</v>
      </c>
      <c r="K80" s="217" t="str">
        <f t="shared" si="61"/>
        <v/>
      </c>
      <c r="L80" s="34">
        <f t="shared" si="54"/>
        <v>0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0</v>
      </c>
      <c r="N80" s="57">
        <v>0</v>
      </c>
      <c r="O80" s="57">
        <v>0</v>
      </c>
      <c r="P80" s="61">
        <f t="shared" si="55"/>
        <v>0</v>
      </c>
      <c r="Q80" s="40">
        <f t="shared" si="62"/>
        <v>0</v>
      </c>
      <c r="R80" s="40">
        <f t="shared" si="63"/>
        <v>0</v>
      </c>
      <c r="S80" s="44">
        <f t="shared" si="64"/>
        <v>0</v>
      </c>
      <c r="T80" s="35">
        <f t="shared" si="65"/>
        <v>0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0</v>
      </c>
      <c r="V80" s="57">
        <v>0</v>
      </c>
      <c r="W80" s="57">
        <v>0</v>
      </c>
      <c r="X80" s="61">
        <f t="shared" si="56"/>
        <v>0</v>
      </c>
      <c r="Y80" s="40">
        <f t="shared" si="66"/>
        <v>0</v>
      </c>
      <c r="Z80" s="40">
        <f t="shared" si="67"/>
        <v>0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0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0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 t="s">
        <v>754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67</v>
      </c>
      <c r="G84" s="41">
        <f>SUM(G64:G83)</f>
        <v>38416.569280000003</v>
      </c>
      <c r="H84" s="41">
        <f>IFERROR(G84/F84,0)</f>
        <v>573.38163104477621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80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40193.226650000004</v>
      </c>
      <c r="K84" s="41">
        <f>IFERROR(J84/I84,"")</f>
        <v>502.41533312500007</v>
      </c>
      <c r="L84" s="41">
        <f>SUM(L64:L83)</f>
        <v>80</v>
      </c>
      <c r="M84" s="41">
        <f>IFERROR(S84/P84,0)</f>
        <v>492.76437126000707</v>
      </c>
      <c r="N84" s="41">
        <f t="shared" ref="N84:T84" si="98">SUM(N64:N83)</f>
        <v>0</v>
      </c>
      <c r="O84" s="41">
        <f t="shared" si="98"/>
        <v>6</v>
      </c>
      <c r="P84" s="41">
        <f t="shared" si="98"/>
        <v>74</v>
      </c>
      <c r="Q84" s="41">
        <f t="shared" si="98"/>
        <v>0</v>
      </c>
      <c r="R84" s="41">
        <f t="shared" si="98"/>
        <v>-5841.0922168732905</v>
      </c>
      <c r="S84" s="45">
        <f t="shared" si="98"/>
        <v>36464.563473240523</v>
      </c>
      <c r="T84" s="41">
        <f t="shared" si="98"/>
        <v>74</v>
      </c>
      <c r="U84" s="41">
        <f>IFERROR(AA84/X84,0)</f>
        <v>533.45134256276879</v>
      </c>
      <c r="V84" s="41">
        <f t="shared" ref="V84:AB84" si="99">SUM(V64:V83)</f>
        <v>0</v>
      </c>
      <c r="W84" s="41">
        <f t="shared" si="99"/>
        <v>0</v>
      </c>
      <c r="X84" s="41">
        <f t="shared" si="99"/>
        <v>74</v>
      </c>
      <c r="Y84" s="41">
        <f t="shared" si="99"/>
        <v>0</v>
      </c>
      <c r="Z84" s="41">
        <f t="shared" si="99"/>
        <v>0</v>
      </c>
      <c r="AA84" s="45">
        <f t="shared" si="99"/>
        <v>39475.399349644889</v>
      </c>
      <c r="AB84" s="41">
        <f t="shared" si="99"/>
        <v>74</v>
      </c>
      <c r="AC84" s="41">
        <f>IFERROR(AI84/AF84,0)</f>
        <v>576.96730247671326</v>
      </c>
      <c r="AD84" s="41">
        <f t="shared" ref="AD84:AJ84" si="100">SUM(AD64:AD83)</f>
        <v>0</v>
      </c>
      <c r="AE84" s="41">
        <f t="shared" si="100"/>
        <v>0</v>
      </c>
      <c r="AF84" s="41">
        <f t="shared" si="100"/>
        <v>74</v>
      </c>
      <c r="AG84" s="41">
        <f t="shared" si="100"/>
        <v>0</v>
      </c>
      <c r="AH84" s="41">
        <f t="shared" si="100"/>
        <v>0</v>
      </c>
      <c r="AI84" s="45">
        <f t="shared" si="100"/>
        <v>42695.580383276785</v>
      </c>
      <c r="AJ84" s="41">
        <f t="shared" si="100"/>
        <v>74</v>
      </c>
      <c r="AK84" s="41">
        <f>IFERROR(AQ84/AN84,0)</f>
        <v>622.87392369406552</v>
      </c>
      <c r="AL84" s="41">
        <f t="shared" ref="AL84:AQ84" si="101">SUM(AL64:AL83)</f>
        <v>0</v>
      </c>
      <c r="AM84" s="41">
        <f t="shared" si="101"/>
        <v>0</v>
      </c>
      <c r="AN84" s="41">
        <f t="shared" si="101"/>
        <v>74</v>
      </c>
      <c r="AO84" s="41">
        <f t="shared" si="101"/>
        <v>0</v>
      </c>
      <c r="AP84" s="41">
        <f t="shared" si="101"/>
        <v>0</v>
      </c>
      <c r="AQ84" s="45">
        <f t="shared" si="101"/>
        <v>46092.670353360845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45804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44918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42718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45964.567999999999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9339.4365267594767</v>
      </c>
      <c r="T86" s="39"/>
      <c r="U86" s="39"/>
      <c r="V86" s="53"/>
      <c r="W86" s="53"/>
      <c r="X86" s="110"/>
      <c r="Y86" s="39"/>
      <c r="Z86" s="39"/>
      <c r="AA86" s="54">
        <f>AA85-AA84</f>
        <v>5442.6006503551107</v>
      </c>
      <c r="AB86" s="39"/>
      <c r="AC86" s="53"/>
      <c r="AD86" s="53"/>
      <c r="AE86" s="110"/>
      <c r="AF86" s="39"/>
      <c r="AG86" s="39"/>
      <c r="AH86" s="39"/>
      <c r="AI86" s="54">
        <f>AI85-AI84</f>
        <v>22.419616723214858</v>
      </c>
      <c r="AJ86" s="53"/>
      <c r="AK86" s="53"/>
      <c r="AL86" s="110"/>
      <c r="AM86" s="110"/>
      <c r="AN86" s="110"/>
      <c r="AO86" s="110"/>
      <c r="AP86" s="111"/>
      <c r="AQ86" s="54">
        <f>AQ85-AQ84</f>
        <v>-128.10235336084588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Growth Path and Social Dialogue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100.11640000000001</v>
      </c>
      <c r="H92" s="35">
        <f>IFERROR(G92/F92,0)</f>
        <v>0</v>
      </c>
      <c r="I92" s="156" t="s">
        <v>754</v>
      </c>
      <c r="J92" s="211" t="s">
        <v>754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 t="s">
        <v>754</v>
      </c>
      <c r="J93" s="212" t="s">
        <v>754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0</v>
      </c>
      <c r="H94" s="35">
        <f t="shared" si="108"/>
        <v>0</v>
      </c>
      <c r="I94" s="187" t="s">
        <v>754</v>
      </c>
      <c r="J94" s="212" t="s">
        <v>754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0</v>
      </c>
      <c r="G95" s="35">
        <f>SUMIFS(WORKING!$AC$3:$AC$6802,WORKING!$A$3:$A$6802,Results!$D$3,WORKING!$B$3:$B$6802,Results!A95,WORKING!$C$3:$C$6802,Results!C95)/1000</f>
        <v>0</v>
      </c>
      <c r="H95" s="35">
        <f t="shared" si="108"/>
        <v>0</v>
      </c>
      <c r="I95" s="187" t="s">
        <v>754</v>
      </c>
      <c r="J95" s="212" t="s">
        <v>754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0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0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0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0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0</v>
      </c>
      <c r="G96" s="35">
        <f>SUMIFS(WORKING!$AC$3:$AC$6802,WORKING!$A$3:$A$6802,Results!$D$3,WORKING!$B$3:$B$6802,Results!A96,WORKING!$C$3:$C$6802,Results!C96)/1000</f>
        <v>0</v>
      </c>
      <c r="H96" s="35">
        <f t="shared" si="108"/>
        <v>0</v>
      </c>
      <c r="I96" s="187" t="s">
        <v>754</v>
      </c>
      <c r="J96" s="212" t="s">
        <v>754</v>
      </c>
      <c r="K96" s="217" t="str">
        <f t="shared" si="109"/>
        <v/>
      </c>
      <c r="L96" s="34">
        <f t="shared" si="102"/>
        <v>0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0</v>
      </c>
      <c r="N96" s="57">
        <v>0</v>
      </c>
      <c r="O96" s="57">
        <v>0</v>
      </c>
      <c r="P96" s="61">
        <f t="shared" si="103"/>
        <v>0</v>
      </c>
      <c r="Q96" s="40">
        <f t="shared" si="110"/>
        <v>0</v>
      </c>
      <c r="R96" s="40">
        <f t="shared" si="111"/>
        <v>0</v>
      </c>
      <c r="S96" s="44">
        <f t="shared" si="112"/>
        <v>0</v>
      </c>
      <c r="T96" s="35">
        <f t="shared" si="113"/>
        <v>0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0</v>
      </c>
      <c r="V96" s="57">
        <v>0</v>
      </c>
      <c r="W96" s="57">
        <v>0</v>
      </c>
      <c r="X96" s="61">
        <f t="shared" si="104"/>
        <v>0</v>
      </c>
      <c r="Y96" s="40">
        <f t="shared" si="114"/>
        <v>0</v>
      </c>
      <c r="Z96" s="40">
        <f t="shared" si="115"/>
        <v>0</v>
      </c>
      <c r="AA96" s="44">
        <f t="shared" si="116"/>
        <v>0</v>
      </c>
      <c r="AB96" s="35">
        <f t="shared" si="117"/>
        <v>0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0</v>
      </c>
      <c r="AD96" s="57">
        <v>0</v>
      </c>
      <c r="AE96" s="57">
        <v>0</v>
      </c>
      <c r="AF96" s="61">
        <f t="shared" si="105"/>
        <v>0</v>
      </c>
      <c r="AG96" s="40">
        <f t="shared" si="118"/>
        <v>0</v>
      </c>
      <c r="AH96" s="40">
        <f t="shared" si="119"/>
        <v>0</v>
      </c>
      <c r="AI96" s="44">
        <f t="shared" si="120"/>
        <v>0</v>
      </c>
      <c r="AJ96" s="35">
        <f t="shared" si="106"/>
        <v>0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0</v>
      </c>
      <c r="AL96" s="57">
        <v>0</v>
      </c>
      <c r="AM96" s="57">
        <v>0</v>
      </c>
      <c r="AN96" s="61">
        <f t="shared" si="107"/>
        <v>0</v>
      </c>
      <c r="AO96" s="40">
        <f t="shared" si="121"/>
        <v>0</v>
      </c>
      <c r="AP96" s="40">
        <f t="shared" si="122"/>
        <v>0</v>
      </c>
      <c r="AQ96" s="44">
        <f t="shared" si="123"/>
        <v>0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0</v>
      </c>
      <c r="G97" s="35">
        <f>SUMIFS(WORKING!$AC$3:$AC$6802,WORKING!$A$3:$A$6802,Results!$D$3,WORKING!$B$3:$B$6802,Results!A97,WORKING!$C$3:$C$6802,Results!C97)/1000</f>
        <v>0</v>
      </c>
      <c r="H97" s="35">
        <f t="shared" si="108"/>
        <v>0</v>
      </c>
      <c r="I97" s="187" t="s">
        <v>754</v>
      </c>
      <c r="J97" s="212" t="s">
        <v>754</v>
      </c>
      <c r="K97" s="217" t="str">
        <f t="shared" si="109"/>
        <v/>
      </c>
      <c r="L97" s="34">
        <f t="shared" si="102"/>
        <v>0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0</v>
      </c>
      <c r="N97" s="57">
        <v>0</v>
      </c>
      <c r="O97" s="57">
        <v>0</v>
      </c>
      <c r="P97" s="61">
        <f t="shared" si="103"/>
        <v>0</v>
      </c>
      <c r="Q97" s="40">
        <f t="shared" si="110"/>
        <v>0</v>
      </c>
      <c r="R97" s="40">
        <f t="shared" si="111"/>
        <v>0</v>
      </c>
      <c r="S97" s="44">
        <f t="shared" si="112"/>
        <v>0</v>
      </c>
      <c r="T97" s="35">
        <f t="shared" si="113"/>
        <v>0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0</v>
      </c>
      <c r="V97" s="57">
        <v>0</v>
      </c>
      <c r="W97" s="57">
        <v>0</v>
      </c>
      <c r="X97" s="61">
        <f t="shared" si="104"/>
        <v>0</v>
      </c>
      <c r="Y97" s="40">
        <f t="shared" si="114"/>
        <v>0</v>
      </c>
      <c r="Z97" s="40">
        <f t="shared" si="115"/>
        <v>0</v>
      </c>
      <c r="AA97" s="44">
        <f t="shared" si="116"/>
        <v>0</v>
      </c>
      <c r="AB97" s="35">
        <f t="shared" si="117"/>
        <v>0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0</v>
      </c>
      <c r="AD97" s="57">
        <v>0</v>
      </c>
      <c r="AE97" s="57">
        <v>0</v>
      </c>
      <c r="AF97" s="61">
        <f t="shared" si="105"/>
        <v>0</v>
      </c>
      <c r="AG97" s="40">
        <f t="shared" si="118"/>
        <v>0</v>
      </c>
      <c r="AH97" s="40">
        <f t="shared" si="119"/>
        <v>0</v>
      </c>
      <c r="AI97" s="44">
        <f t="shared" si="120"/>
        <v>0</v>
      </c>
      <c r="AJ97" s="35">
        <f t="shared" si="106"/>
        <v>0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0</v>
      </c>
      <c r="AL97" s="57">
        <v>0</v>
      </c>
      <c r="AM97" s="57">
        <v>0</v>
      </c>
      <c r="AN97" s="61">
        <f t="shared" si="107"/>
        <v>0</v>
      </c>
      <c r="AO97" s="40">
        <f t="shared" si="121"/>
        <v>0</v>
      </c>
      <c r="AP97" s="40">
        <f t="shared" si="122"/>
        <v>0</v>
      </c>
      <c r="AQ97" s="44">
        <f t="shared" si="123"/>
        <v>0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1</v>
      </c>
      <c r="G98" s="35">
        <f>SUMIFS(WORKING!$AC$3:$AC$6802,WORKING!$A$3:$A$6802,Results!$D$3,WORKING!$B$3:$B$6802,Results!A98,WORKING!$C$3:$C$6802,Results!C98)/1000</f>
        <v>302.17759000000001</v>
      </c>
      <c r="H98" s="35">
        <f t="shared" si="108"/>
        <v>302.17759000000001</v>
      </c>
      <c r="I98" s="187">
        <v>2</v>
      </c>
      <c r="J98" s="212">
        <v>455</v>
      </c>
      <c r="K98" s="217">
        <f t="shared" si="109"/>
        <v>227.5</v>
      </c>
      <c r="L98" s="34">
        <f t="shared" si="102"/>
        <v>2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247.48837320603849</v>
      </c>
      <c r="N98" s="57">
        <v>0</v>
      </c>
      <c r="O98" s="57">
        <v>0</v>
      </c>
      <c r="P98" s="61">
        <f t="shared" si="103"/>
        <v>2</v>
      </c>
      <c r="Q98" s="40">
        <f t="shared" si="110"/>
        <v>0</v>
      </c>
      <c r="R98" s="40">
        <f t="shared" si="111"/>
        <v>0</v>
      </c>
      <c r="S98" s="44">
        <f t="shared" si="112"/>
        <v>494.97674641207698</v>
      </c>
      <c r="T98" s="35">
        <f t="shared" si="113"/>
        <v>2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268.48214031592363</v>
      </c>
      <c r="V98" s="57">
        <v>0</v>
      </c>
      <c r="W98" s="57">
        <v>0</v>
      </c>
      <c r="X98" s="61">
        <f t="shared" si="104"/>
        <v>2</v>
      </c>
      <c r="Y98" s="40">
        <f t="shared" si="114"/>
        <v>0</v>
      </c>
      <c r="Z98" s="40">
        <f t="shared" si="115"/>
        <v>0</v>
      </c>
      <c r="AA98" s="44">
        <f t="shared" si="116"/>
        <v>536.96428063184726</v>
      </c>
      <c r="AB98" s="35">
        <f t="shared" si="117"/>
        <v>2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290.98465673556848</v>
      </c>
      <c r="AD98" s="57">
        <v>0</v>
      </c>
      <c r="AE98" s="57">
        <v>0</v>
      </c>
      <c r="AF98" s="61">
        <f t="shared" si="105"/>
        <v>2</v>
      </c>
      <c r="AG98" s="40">
        <f t="shared" si="118"/>
        <v>0</v>
      </c>
      <c r="AH98" s="40">
        <f t="shared" si="119"/>
        <v>0</v>
      </c>
      <c r="AI98" s="44">
        <f t="shared" si="120"/>
        <v>581.96931347113696</v>
      </c>
      <c r="AJ98" s="35">
        <f t="shared" si="106"/>
        <v>2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314.78339462133636</v>
      </c>
      <c r="AL98" s="57">
        <v>0</v>
      </c>
      <c r="AM98" s="57">
        <v>0</v>
      </c>
      <c r="AN98" s="61">
        <f t="shared" si="107"/>
        <v>2</v>
      </c>
      <c r="AO98" s="40">
        <f t="shared" si="121"/>
        <v>0</v>
      </c>
      <c r="AP98" s="40">
        <f t="shared" si="122"/>
        <v>0</v>
      </c>
      <c r="AQ98" s="44">
        <f t="shared" si="123"/>
        <v>629.56678924267271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1</v>
      </c>
      <c r="G99" s="35">
        <f>SUMIFS(WORKING!$AC$3:$AC$6802,WORKING!$A$3:$A$6802,Results!$D$3,WORKING!$B$3:$B$6802,Results!A99,WORKING!$C$3:$C$6802,Results!C99)/1000</f>
        <v>335.60282000000001</v>
      </c>
      <c r="H99" s="35">
        <f t="shared" si="108"/>
        <v>335.60282000000001</v>
      </c>
      <c r="I99" s="187">
        <v>4</v>
      </c>
      <c r="J99" s="212">
        <v>1086</v>
      </c>
      <c r="K99" s="217">
        <f t="shared" si="109"/>
        <v>271.5</v>
      </c>
      <c r="L99" s="34">
        <f t="shared" si="102"/>
        <v>4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295.46156000262738</v>
      </c>
      <c r="N99" s="57">
        <v>0</v>
      </c>
      <c r="O99" s="57">
        <v>0</v>
      </c>
      <c r="P99" s="61">
        <f t="shared" si="103"/>
        <v>4</v>
      </c>
      <c r="Q99" s="40">
        <f t="shared" si="110"/>
        <v>0</v>
      </c>
      <c r="R99" s="40">
        <f t="shared" si="111"/>
        <v>0</v>
      </c>
      <c r="S99" s="44">
        <f t="shared" si="112"/>
        <v>1181.8462400105095</v>
      </c>
      <c r="T99" s="35">
        <f t="shared" si="113"/>
        <v>4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320.55672993614183</v>
      </c>
      <c r="V99" s="57">
        <v>0</v>
      </c>
      <c r="W99" s="57">
        <v>0</v>
      </c>
      <c r="X99" s="61">
        <f t="shared" si="104"/>
        <v>4</v>
      </c>
      <c r="Y99" s="40">
        <f t="shared" si="114"/>
        <v>0</v>
      </c>
      <c r="Z99" s="40">
        <f t="shared" si="115"/>
        <v>0</v>
      </c>
      <c r="AA99" s="44">
        <f t="shared" si="116"/>
        <v>1282.2269197445673</v>
      </c>
      <c r="AB99" s="35">
        <f t="shared" si="117"/>
        <v>4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347.45852733032689</v>
      </c>
      <c r="AD99" s="57">
        <v>0</v>
      </c>
      <c r="AE99" s="57">
        <v>0</v>
      </c>
      <c r="AF99" s="61">
        <f t="shared" si="105"/>
        <v>4</v>
      </c>
      <c r="AG99" s="40">
        <f t="shared" si="118"/>
        <v>0</v>
      </c>
      <c r="AH99" s="40">
        <f t="shared" si="119"/>
        <v>0</v>
      </c>
      <c r="AI99" s="44">
        <f t="shared" si="120"/>
        <v>1389.8341093213076</v>
      </c>
      <c r="AJ99" s="35">
        <f t="shared" si="106"/>
        <v>4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375.91377156977518</v>
      </c>
      <c r="AL99" s="57">
        <v>0</v>
      </c>
      <c r="AM99" s="57">
        <v>0</v>
      </c>
      <c r="AN99" s="61">
        <f t="shared" si="107"/>
        <v>4</v>
      </c>
      <c r="AO99" s="40">
        <f t="shared" si="121"/>
        <v>0</v>
      </c>
      <c r="AP99" s="40">
        <f t="shared" si="122"/>
        <v>0</v>
      </c>
      <c r="AQ99" s="44">
        <f t="shared" si="123"/>
        <v>1503.6550862791007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0</v>
      </c>
      <c r="G100" s="35">
        <f>SUMIFS(WORKING!$AC$3:$AC$6802,WORKING!$A$3:$A$6802,Results!$D$3,WORKING!$B$3:$B$6802,Results!A100,WORKING!$C$3:$C$6802,Results!C100)/1000</f>
        <v>125.55710000000001</v>
      </c>
      <c r="H100" s="35">
        <f t="shared" si="108"/>
        <v>0</v>
      </c>
      <c r="I100" s="187" t="s">
        <v>754</v>
      </c>
      <c r="J100" s="212" t="s">
        <v>754</v>
      </c>
      <c r="K100" s="217" t="str">
        <f t="shared" si="109"/>
        <v/>
      </c>
      <c r="L100" s="34">
        <f t="shared" si="102"/>
        <v>0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0</v>
      </c>
      <c r="N100" s="57">
        <v>0</v>
      </c>
      <c r="O100" s="57">
        <v>0</v>
      </c>
      <c r="P100" s="61">
        <f t="shared" si="103"/>
        <v>0</v>
      </c>
      <c r="Q100" s="40">
        <f t="shared" si="110"/>
        <v>0</v>
      </c>
      <c r="R100" s="40">
        <f t="shared" si="111"/>
        <v>0</v>
      </c>
      <c r="S100" s="44">
        <f t="shared" si="112"/>
        <v>0</v>
      </c>
      <c r="T100" s="35">
        <f t="shared" si="113"/>
        <v>0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0</v>
      </c>
      <c r="V100" s="57">
        <v>0</v>
      </c>
      <c r="W100" s="57">
        <v>0</v>
      </c>
      <c r="X100" s="61">
        <f t="shared" si="104"/>
        <v>0</v>
      </c>
      <c r="Y100" s="40">
        <f t="shared" si="114"/>
        <v>0</v>
      </c>
      <c r="Z100" s="40">
        <f t="shared" si="115"/>
        <v>0</v>
      </c>
      <c r="AA100" s="44">
        <f t="shared" si="116"/>
        <v>0</v>
      </c>
      <c r="AB100" s="35">
        <f t="shared" si="117"/>
        <v>0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0</v>
      </c>
      <c r="AD100" s="57">
        <v>0</v>
      </c>
      <c r="AE100" s="57">
        <v>0</v>
      </c>
      <c r="AF100" s="61">
        <f t="shared" si="105"/>
        <v>0</v>
      </c>
      <c r="AG100" s="40">
        <f t="shared" si="118"/>
        <v>0</v>
      </c>
      <c r="AH100" s="40">
        <f t="shared" si="119"/>
        <v>0</v>
      </c>
      <c r="AI100" s="44">
        <f t="shared" si="120"/>
        <v>0</v>
      </c>
      <c r="AJ100" s="35">
        <f t="shared" si="106"/>
        <v>0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0</v>
      </c>
      <c r="AL100" s="57">
        <v>0</v>
      </c>
      <c r="AM100" s="57">
        <v>0</v>
      </c>
      <c r="AN100" s="61">
        <f t="shared" si="107"/>
        <v>0</v>
      </c>
      <c r="AO100" s="40">
        <f t="shared" si="121"/>
        <v>0</v>
      </c>
      <c r="AP100" s="40">
        <f t="shared" si="122"/>
        <v>0</v>
      </c>
      <c r="AQ100" s="44">
        <f t="shared" si="123"/>
        <v>0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1</v>
      </c>
      <c r="G101" s="35">
        <f>SUMIFS(WORKING!$AC$3:$AC$6802,WORKING!$A$3:$A$6802,Results!$D$3,WORKING!$B$3:$B$6802,Results!A101,WORKING!$C$3:$C$6802,Results!C101)/1000</f>
        <v>495.81658000000004</v>
      </c>
      <c r="H101" s="35">
        <f t="shared" si="108"/>
        <v>495.81658000000004</v>
      </c>
      <c r="I101" s="187">
        <v>3</v>
      </c>
      <c r="J101" s="212">
        <v>1167</v>
      </c>
      <c r="K101" s="217">
        <f t="shared" si="109"/>
        <v>389</v>
      </c>
      <c r="L101" s="34">
        <f t="shared" si="102"/>
        <v>3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424.84164793026287</v>
      </c>
      <c r="N101" s="57">
        <v>0</v>
      </c>
      <c r="O101" s="57">
        <v>0</v>
      </c>
      <c r="P101" s="61">
        <f t="shared" si="103"/>
        <v>3</v>
      </c>
      <c r="Q101" s="40">
        <f t="shared" si="110"/>
        <v>0</v>
      </c>
      <c r="R101" s="40">
        <f t="shared" si="111"/>
        <v>0</v>
      </c>
      <c r="S101" s="44">
        <f t="shared" si="112"/>
        <v>1274.5249437907887</v>
      </c>
      <c r="T101" s="35">
        <f t="shared" si="113"/>
        <v>3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461.39838978800981</v>
      </c>
      <c r="V101" s="57">
        <v>0</v>
      </c>
      <c r="W101" s="57">
        <v>0</v>
      </c>
      <c r="X101" s="61">
        <f t="shared" si="104"/>
        <v>3</v>
      </c>
      <c r="Y101" s="40">
        <f t="shared" si="114"/>
        <v>0</v>
      </c>
      <c r="Z101" s="40">
        <f t="shared" si="115"/>
        <v>0</v>
      </c>
      <c r="AA101" s="44">
        <f t="shared" si="116"/>
        <v>1384.1951693640294</v>
      </c>
      <c r="AB101" s="35">
        <f t="shared" si="117"/>
        <v>3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500.63244492247657</v>
      </c>
      <c r="AD101" s="57">
        <v>0</v>
      </c>
      <c r="AE101" s="57">
        <v>0</v>
      </c>
      <c r="AF101" s="61">
        <f t="shared" si="105"/>
        <v>3</v>
      </c>
      <c r="AG101" s="40">
        <f t="shared" si="118"/>
        <v>0</v>
      </c>
      <c r="AH101" s="40">
        <f t="shared" si="119"/>
        <v>0</v>
      </c>
      <c r="AI101" s="44">
        <f t="shared" si="120"/>
        <v>1501.8973347674296</v>
      </c>
      <c r="AJ101" s="35">
        <f t="shared" si="106"/>
        <v>3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542.18640464319037</v>
      </c>
      <c r="AL101" s="57">
        <v>0</v>
      </c>
      <c r="AM101" s="57">
        <v>0</v>
      </c>
      <c r="AN101" s="61">
        <f t="shared" si="107"/>
        <v>3</v>
      </c>
      <c r="AO101" s="40">
        <f t="shared" si="121"/>
        <v>0</v>
      </c>
      <c r="AP101" s="40">
        <f t="shared" si="122"/>
        <v>0</v>
      </c>
      <c r="AQ101" s="44">
        <f t="shared" si="123"/>
        <v>1626.5592139295711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1</v>
      </c>
      <c r="G102" s="35">
        <f>SUMIFS(WORKING!$AC$3:$AC$6802,WORKING!$A$3:$A$6802,Results!$D$3,WORKING!$B$3:$B$6802,Results!A102,WORKING!$C$3:$C$6802,Results!C102)/1000</f>
        <v>783.8139900000001</v>
      </c>
      <c r="H102" s="35">
        <f t="shared" si="108"/>
        <v>783.8139900000001</v>
      </c>
      <c r="I102" s="187">
        <v>1</v>
      </c>
      <c r="J102" s="212">
        <v>613</v>
      </c>
      <c r="K102" s="217">
        <f t="shared" si="109"/>
        <v>613</v>
      </c>
      <c r="L102" s="34">
        <f t="shared" si="102"/>
        <v>1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669.24434630304597</v>
      </c>
      <c r="N102" s="57">
        <v>0</v>
      </c>
      <c r="O102" s="57">
        <v>1</v>
      </c>
      <c r="P102" s="61">
        <f t="shared" si="103"/>
        <v>0</v>
      </c>
      <c r="Q102" s="40">
        <f t="shared" si="110"/>
        <v>0</v>
      </c>
      <c r="R102" s="40">
        <f t="shared" si="111"/>
        <v>-669.24434630304597</v>
      </c>
      <c r="S102" s="44">
        <f t="shared" si="112"/>
        <v>0</v>
      </c>
      <c r="T102" s="35">
        <f t="shared" si="113"/>
        <v>0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726.57500547719599</v>
      </c>
      <c r="V102" s="57">
        <v>0</v>
      </c>
      <c r="W102" s="57">
        <v>0</v>
      </c>
      <c r="X102" s="61">
        <f t="shared" si="104"/>
        <v>0</v>
      </c>
      <c r="Y102" s="40">
        <f t="shared" si="114"/>
        <v>0</v>
      </c>
      <c r="Z102" s="40">
        <f t="shared" si="115"/>
        <v>0</v>
      </c>
      <c r="AA102" s="44">
        <f t="shared" si="116"/>
        <v>0</v>
      </c>
      <c r="AB102" s="35">
        <f t="shared" si="117"/>
        <v>0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788.07967001641566</v>
      </c>
      <c r="AD102" s="57">
        <v>0</v>
      </c>
      <c r="AE102" s="57">
        <v>0</v>
      </c>
      <c r="AF102" s="61">
        <f t="shared" si="105"/>
        <v>0</v>
      </c>
      <c r="AG102" s="40">
        <f t="shared" si="118"/>
        <v>0</v>
      </c>
      <c r="AH102" s="40">
        <f t="shared" si="119"/>
        <v>0</v>
      </c>
      <c r="AI102" s="44">
        <f t="shared" si="120"/>
        <v>0</v>
      </c>
      <c r="AJ102" s="35">
        <f t="shared" si="106"/>
        <v>0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853.19147779479249</v>
      </c>
      <c r="AL102" s="57">
        <v>0</v>
      </c>
      <c r="AM102" s="57">
        <v>0</v>
      </c>
      <c r="AN102" s="61">
        <f t="shared" si="107"/>
        <v>0</v>
      </c>
      <c r="AO102" s="40">
        <f t="shared" si="121"/>
        <v>0</v>
      </c>
      <c r="AP102" s="40">
        <f t="shared" si="122"/>
        <v>0</v>
      </c>
      <c r="AQ102" s="44">
        <f t="shared" si="123"/>
        <v>0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2</v>
      </c>
      <c r="G103" s="35">
        <f>SUMIFS(WORKING!$AC$3:$AC$6802,WORKING!$A$3:$A$6802,Results!$D$3,WORKING!$B$3:$B$6802,Results!A103,WORKING!$C$3:$C$6802,Results!C103)/1000</f>
        <v>1648.6176699999999</v>
      </c>
      <c r="H103" s="35">
        <f t="shared" si="108"/>
        <v>824.30883499999993</v>
      </c>
      <c r="I103" s="187">
        <v>5</v>
      </c>
      <c r="J103" s="212">
        <v>3675</v>
      </c>
      <c r="K103" s="217">
        <f t="shared" si="109"/>
        <v>735</v>
      </c>
      <c r="L103" s="34">
        <f t="shared" si="102"/>
        <v>5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802.66991659372854</v>
      </c>
      <c r="N103" s="57">
        <v>0</v>
      </c>
      <c r="O103" s="57">
        <v>0</v>
      </c>
      <c r="P103" s="61">
        <f t="shared" si="103"/>
        <v>5</v>
      </c>
      <c r="Q103" s="40">
        <f t="shared" si="110"/>
        <v>0</v>
      </c>
      <c r="R103" s="40">
        <f t="shared" si="111"/>
        <v>0</v>
      </c>
      <c r="S103" s="44">
        <f t="shared" si="112"/>
        <v>4013.3495829686426</v>
      </c>
      <c r="T103" s="35">
        <f t="shared" si="113"/>
        <v>5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871.68212408631621</v>
      </c>
      <c r="V103" s="57">
        <v>0</v>
      </c>
      <c r="W103" s="57">
        <v>0</v>
      </c>
      <c r="X103" s="61">
        <f t="shared" si="104"/>
        <v>5</v>
      </c>
      <c r="Y103" s="40">
        <f t="shared" si="114"/>
        <v>0</v>
      </c>
      <c r="Z103" s="40">
        <f t="shared" si="115"/>
        <v>0</v>
      </c>
      <c r="AA103" s="44">
        <f t="shared" si="116"/>
        <v>4358.4106204315813</v>
      </c>
      <c r="AB103" s="35">
        <f t="shared" si="117"/>
        <v>5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945.74318598403443</v>
      </c>
      <c r="AD103" s="57">
        <v>0</v>
      </c>
      <c r="AE103" s="57">
        <v>0</v>
      </c>
      <c r="AF103" s="61">
        <f t="shared" si="105"/>
        <v>5</v>
      </c>
      <c r="AG103" s="40">
        <f t="shared" si="118"/>
        <v>0</v>
      </c>
      <c r="AH103" s="40">
        <f t="shared" si="119"/>
        <v>0</v>
      </c>
      <c r="AI103" s="44">
        <f t="shared" si="120"/>
        <v>4728.7159299201721</v>
      </c>
      <c r="AJ103" s="35">
        <f t="shared" si="106"/>
        <v>5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1024.1769942785775</v>
      </c>
      <c r="AL103" s="57">
        <v>0</v>
      </c>
      <c r="AM103" s="57">
        <v>0</v>
      </c>
      <c r="AN103" s="61">
        <f t="shared" si="107"/>
        <v>5</v>
      </c>
      <c r="AO103" s="40">
        <f t="shared" si="121"/>
        <v>0</v>
      </c>
      <c r="AP103" s="40">
        <f t="shared" si="122"/>
        <v>0</v>
      </c>
      <c r="AQ103" s="44">
        <f t="shared" si="123"/>
        <v>5120.8849713928876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4</v>
      </c>
      <c r="G104" s="35">
        <f>SUMIFS(WORKING!$AC$3:$AC$6802,WORKING!$A$3:$A$6802,Results!$D$3,WORKING!$B$3:$B$6802,Results!A104,WORKING!$C$3:$C$6802,Results!C104)/1000</f>
        <v>3543.7975799999999</v>
      </c>
      <c r="H104" s="35">
        <f t="shared" si="108"/>
        <v>885.94939499999998</v>
      </c>
      <c r="I104" s="187">
        <v>8</v>
      </c>
      <c r="J104" s="212">
        <v>7139</v>
      </c>
      <c r="K104" s="217">
        <f t="shared" si="109"/>
        <v>892.375</v>
      </c>
      <c r="L104" s="34">
        <f t="shared" si="102"/>
        <v>8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935.4796693427661</v>
      </c>
      <c r="N104" s="57">
        <v>0</v>
      </c>
      <c r="O104" s="57">
        <v>0</v>
      </c>
      <c r="P104" s="61">
        <f t="shared" si="103"/>
        <v>8</v>
      </c>
      <c r="Q104" s="40">
        <f t="shared" si="110"/>
        <v>0</v>
      </c>
      <c r="R104" s="40">
        <f t="shared" si="111"/>
        <v>0</v>
      </c>
      <c r="S104" s="44">
        <f t="shared" si="112"/>
        <v>7483.8373547421288</v>
      </c>
      <c r="T104" s="35">
        <f t="shared" si="113"/>
        <v>8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1006.2985704380411</v>
      </c>
      <c r="V104" s="57">
        <v>0</v>
      </c>
      <c r="W104" s="57">
        <v>0</v>
      </c>
      <c r="X104" s="61">
        <f t="shared" si="104"/>
        <v>8</v>
      </c>
      <c r="Y104" s="40">
        <f t="shared" si="114"/>
        <v>0</v>
      </c>
      <c r="Z104" s="40">
        <f t="shared" si="115"/>
        <v>0</v>
      </c>
      <c r="AA104" s="44">
        <f t="shared" si="116"/>
        <v>8050.3885635043289</v>
      </c>
      <c r="AB104" s="35">
        <f t="shared" si="117"/>
        <v>8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1081.4574899617317</v>
      </c>
      <c r="AD104" s="57">
        <v>0</v>
      </c>
      <c r="AE104" s="57">
        <v>0</v>
      </c>
      <c r="AF104" s="61">
        <f t="shared" si="105"/>
        <v>8</v>
      </c>
      <c r="AG104" s="40">
        <f t="shared" si="118"/>
        <v>0</v>
      </c>
      <c r="AH104" s="40">
        <f t="shared" si="119"/>
        <v>0</v>
      </c>
      <c r="AI104" s="44">
        <f t="shared" si="120"/>
        <v>8651.6599196938532</v>
      </c>
      <c r="AJ104" s="35">
        <f t="shared" si="106"/>
        <v>8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1160.0349582579906</v>
      </c>
      <c r="AL104" s="57">
        <v>0</v>
      </c>
      <c r="AM104" s="57">
        <v>0</v>
      </c>
      <c r="AN104" s="61">
        <f t="shared" si="107"/>
        <v>8</v>
      </c>
      <c r="AO104" s="40">
        <f t="shared" si="121"/>
        <v>0</v>
      </c>
      <c r="AP104" s="40">
        <f t="shared" si="122"/>
        <v>0</v>
      </c>
      <c r="AQ104" s="44">
        <f t="shared" si="123"/>
        <v>9280.2796660639251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4</v>
      </c>
      <c r="G105" s="35">
        <f>SUMIFS(WORKING!$AC$3:$AC$6802,WORKING!$A$3:$A$6802,Results!$D$3,WORKING!$B$3:$B$6802,Results!A105,WORKING!$C$3:$C$6802,Results!C105)/1000</f>
        <v>4274.6103000000012</v>
      </c>
      <c r="H105" s="35">
        <f t="shared" si="108"/>
        <v>1068.6525750000003</v>
      </c>
      <c r="I105" s="187">
        <v>5</v>
      </c>
      <c r="J105" s="212">
        <v>5371</v>
      </c>
      <c r="K105" s="217">
        <f t="shared" si="109"/>
        <v>1074.2</v>
      </c>
      <c r="L105" s="34">
        <f t="shared" si="102"/>
        <v>5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1125.8793187057354</v>
      </c>
      <c r="N105" s="57">
        <v>0</v>
      </c>
      <c r="O105" s="57">
        <v>0</v>
      </c>
      <c r="P105" s="61">
        <f t="shared" si="103"/>
        <v>5</v>
      </c>
      <c r="Q105" s="40">
        <f t="shared" si="110"/>
        <v>0</v>
      </c>
      <c r="R105" s="40">
        <f t="shared" si="111"/>
        <v>0</v>
      </c>
      <c r="S105" s="44">
        <f t="shared" si="112"/>
        <v>5629.3965935286769</v>
      </c>
      <c r="T105" s="35">
        <f t="shared" si="113"/>
        <v>5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1210.8882890553355</v>
      </c>
      <c r="V105" s="57">
        <v>0</v>
      </c>
      <c r="W105" s="57">
        <v>0</v>
      </c>
      <c r="X105" s="61">
        <f t="shared" si="104"/>
        <v>5</v>
      </c>
      <c r="Y105" s="40">
        <f t="shared" si="114"/>
        <v>0</v>
      </c>
      <c r="Z105" s="40">
        <f t="shared" si="115"/>
        <v>0</v>
      </c>
      <c r="AA105" s="44">
        <f t="shared" si="116"/>
        <v>6054.4414452766778</v>
      </c>
      <c r="AB105" s="35">
        <f t="shared" si="117"/>
        <v>5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1301.0872205336777</v>
      </c>
      <c r="AD105" s="57">
        <v>0</v>
      </c>
      <c r="AE105" s="57">
        <v>0</v>
      </c>
      <c r="AF105" s="61">
        <f t="shared" si="105"/>
        <v>5</v>
      </c>
      <c r="AG105" s="40">
        <f t="shared" si="118"/>
        <v>0</v>
      </c>
      <c r="AH105" s="40">
        <f t="shared" si="119"/>
        <v>0</v>
      </c>
      <c r="AI105" s="44">
        <f t="shared" si="120"/>
        <v>6505.4361026683891</v>
      </c>
      <c r="AJ105" s="35">
        <f t="shared" si="106"/>
        <v>5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1395.3648240143536</v>
      </c>
      <c r="AL105" s="57">
        <v>0</v>
      </c>
      <c r="AM105" s="57">
        <v>0</v>
      </c>
      <c r="AN105" s="61">
        <f t="shared" si="107"/>
        <v>5</v>
      </c>
      <c r="AO105" s="40">
        <f t="shared" si="121"/>
        <v>0</v>
      </c>
      <c r="AP105" s="40">
        <f t="shared" si="122"/>
        <v>0</v>
      </c>
      <c r="AQ105" s="44">
        <f t="shared" si="123"/>
        <v>6976.8241200717684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0</v>
      </c>
      <c r="G106" s="35">
        <f>SUMIFS(WORKING!$AC$3:$AC$6802,WORKING!$A$3:$A$6802,Results!$D$3,WORKING!$B$3:$B$6802,Results!A106,WORKING!$C$3:$C$6802,Results!C106)/1000</f>
        <v>114.70660000000001</v>
      </c>
      <c r="H106" s="35">
        <f t="shared" si="108"/>
        <v>0</v>
      </c>
      <c r="I106" s="187">
        <v>1</v>
      </c>
      <c r="J106" s="212">
        <v>1268</v>
      </c>
      <c r="K106" s="217">
        <f t="shared" si="109"/>
        <v>1268</v>
      </c>
      <c r="L106" s="34">
        <f t="shared" si="102"/>
        <v>1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1329.4906614013335</v>
      </c>
      <c r="N106" s="57">
        <v>0</v>
      </c>
      <c r="O106" s="57">
        <v>0</v>
      </c>
      <c r="P106" s="61">
        <f t="shared" si="103"/>
        <v>1</v>
      </c>
      <c r="Q106" s="40">
        <f t="shared" si="110"/>
        <v>0</v>
      </c>
      <c r="R106" s="40">
        <f t="shared" si="111"/>
        <v>0</v>
      </c>
      <c r="S106" s="44">
        <f t="shared" si="112"/>
        <v>1329.4906614013335</v>
      </c>
      <c r="T106" s="35">
        <f t="shared" si="113"/>
        <v>1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1430.3979282101964</v>
      </c>
      <c r="V106" s="57">
        <v>0</v>
      </c>
      <c r="W106" s="57">
        <v>0</v>
      </c>
      <c r="X106" s="61">
        <f t="shared" si="104"/>
        <v>1</v>
      </c>
      <c r="Y106" s="40">
        <f t="shared" si="114"/>
        <v>0</v>
      </c>
      <c r="Z106" s="40">
        <f t="shared" si="115"/>
        <v>0</v>
      </c>
      <c r="AA106" s="44">
        <f t="shared" si="116"/>
        <v>1430.3979282101964</v>
      </c>
      <c r="AB106" s="35">
        <f t="shared" si="117"/>
        <v>1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1537.5121222177786</v>
      </c>
      <c r="AD106" s="57">
        <v>0</v>
      </c>
      <c r="AE106" s="57">
        <v>0</v>
      </c>
      <c r="AF106" s="61">
        <f t="shared" si="105"/>
        <v>1</v>
      </c>
      <c r="AG106" s="40">
        <f t="shared" si="118"/>
        <v>0</v>
      </c>
      <c r="AH106" s="40">
        <f t="shared" si="119"/>
        <v>0</v>
      </c>
      <c r="AI106" s="44">
        <f t="shared" si="120"/>
        <v>1537.5121222177786</v>
      </c>
      <c r="AJ106" s="35">
        <f t="shared" si="106"/>
        <v>1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1649.52632890011</v>
      </c>
      <c r="AL106" s="57">
        <v>0</v>
      </c>
      <c r="AM106" s="57">
        <v>0</v>
      </c>
      <c r="AN106" s="61">
        <f t="shared" si="107"/>
        <v>1</v>
      </c>
      <c r="AO106" s="40">
        <f t="shared" si="121"/>
        <v>0</v>
      </c>
      <c r="AP106" s="40">
        <f t="shared" si="122"/>
        <v>0</v>
      </c>
      <c r="AQ106" s="44">
        <f t="shared" si="123"/>
        <v>1649.52632890011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14</v>
      </c>
      <c r="G112" s="41">
        <f>SUM(G92:G111)</f>
        <v>11724.816629999999</v>
      </c>
      <c r="H112" s="41">
        <f>IFERROR(G112/F112,0)</f>
        <v>837.48690214285705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29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20999.673500000001</v>
      </c>
      <c r="K112" s="41">
        <f>IFERROR(J112/I112,"")</f>
        <v>724.12667241379313</v>
      </c>
      <c r="L112" s="41">
        <f>SUM(L92:L111)</f>
        <v>29</v>
      </c>
      <c r="M112" s="41">
        <f>IFERROR(S112/P112,0)</f>
        <v>764.55079010193424</v>
      </c>
      <c r="N112" s="41">
        <f t="shared" ref="N112:T112" si="124">SUM(N92:N111)</f>
        <v>0</v>
      </c>
      <c r="O112" s="41">
        <f t="shared" si="124"/>
        <v>1</v>
      </c>
      <c r="P112" s="41">
        <f t="shared" si="124"/>
        <v>28</v>
      </c>
      <c r="Q112" s="41">
        <f t="shared" si="124"/>
        <v>0</v>
      </c>
      <c r="R112" s="41">
        <f t="shared" si="124"/>
        <v>-669.24434630304597</v>
      </c>
      <c r="S112" s="45">
        <f t="shared" si="124"/>
        <v>21407.422122854157</v>
      </c>
      <c r="T112" s="41">
        <f t="shared" si="124"/>
        <v>28</v>
      </c>
      <c r="U112" s="41">
        <f>IFERROR(AA112/X112,0)</f>
        <v>824.89374739868686</v>
      </c>
      <c r="V112" s="41">
        <f t="shared" ref="V112:AB112" si="125">SUM(V92:V111)</f>
        <v>0</v>
      </c>
      <c r="W112" s="41">
        <f t="shared" si="125"/>
        <v>0</v>
      </c>
      <c r="X112" s="41">
        <f t="shared" si="125"/>
        <v>28</v>
      </c>
      <c r="Y112" s="41">
        <f t="shared" si="125"/>
        <v>0</v>
      </c>
      <c r="Z112" s="41">
        <f t="shared" si="125"/>
        <v>0</v>
      </c>
      <c r="AA112" s="45">
        <f t="shared" si="125"/>
        <v>23097.024927163231</v>
      </c>
      <c r="AB112" s="41">
        <f t="shared" si="125"/>
        <v>28</v>
      </c>
      <c r="AC112" s="41">
        <f>IFERROR(AI112/AF112,0)</f>
        <v>889.17945828785946</v>
      </c>
      <c r="AD112" s="41">
        <f t="shared" ref="AD112:AJ112" si="126">SUM(AD92:AD111)</f>
        <v>0</v>
      </c>
      <c r="AE112" s="41">
        <f t="shared" si="126"/>
        <v>0</v>
      </c>
      <c r="AF112" s="41">
        <f t="shared" si="126"/>
        <v>28</v>
      </c>
      <c r="AG112" s="41">
        <f t="shared" si="126"/>
        <v>0</v>
      </c>
      <c r="AH112" s="41">
        <f t="shared" si="126"/>
        <v>0</v>
      </c>
      <c r="AI112" s="45">
        <f t="shared" si="126"/>
        <v>24897.024832060066</v>
      </c>
      <c r="AJ112" s="41">
        <f t="shared" si="126"/>
        <v>28</v>
      </c>
      <c r="AK112" s="41">
        <f>IFERROR(AQ112/AN112,0)</f>
        <v>956.68914913857259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28</v>
      </c>
      <c r="AO112" s="41">
        <f t="shared" si="127"/>
        <v>0</v>
      </c>
      <c r="AP112" s="41">
        <f t="shared" si="127"/>
        <v>0</v>
      </c>
      <c r="AQ112" s="45">
        <f t="shared" si="127"/>
        <v>26787.296175880034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30137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29533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32296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34750.495999999999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8729.5778771458426</v>
      </c>
      <c r="T114" s="39"/>
      <c r="U114" s="39"/>
      <c r="V114" s="53"/>
      <c r="W114" s="53"/>
      <c r="X114" s="110"/>
      <c r="Y114" s="39"/>
      <c r="Z114" s="39"/>
      <c r="AA114" s="54">
        <f>AA113-AA112</f>
        <v>6435.975072836769</v>
      </c>
      <c r="AB114" s="39"/>
      <c r="AC114" s="53"/>
      <c r="AD114" s="53"/>
      <c r="AE114" s="110"/>
      <c r="AF114" s="39"/>
      <c r="AG114" s="39"/>
      <c r="AH114" s="39"/>
      <c r="AI114" s="54">
        <f>AI113-AI112</f>
        <v>7398.9751679399342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7963.1998241199653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Investment, Competition and Trade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60</v>
      </c>
      <c r="H120" s="35">
        <f>IFERROR(G120/F120,0)</f>
        <v>0</v>
      </c>
      <c r="I120" s="156" t="s">
        <v>754</v>
      </c>
      <c r="J120" s="211" t="s">
        <v>754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 t="s">
        <v>754</v>
      </c>
      <c r="J121" s="212" t="s">
        <v>754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 t="s">
        <v>754</v>
      </c>
      <c r="J122" s="212" t="s">
        <v>754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0</v>
      </c>
      <c r="H123" s="35">
        <f t="shared" si="134"/>
        <v>0</v>
      </c>
      <c r="I123" s="187" t="s">
        <v>754</v>
      </c>
      <c r="J123" s="212" t="s">
        <v>754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0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0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0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0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0</v>
      </c>
      <c r="G124" s="35">
        <f>SUMIFS(WORKING!$AC$3:$AC$6802,WORKING!$A$3:$A$6802,Results!$D$3,WORKING!$B$3:$B$6802,Results!A124,WORKING!$C$3:$C$6802,Results!C124)/1000</f>
        <v>0</v>
      </c>
      <c r="H124" s="35">
        <f t="shared" si="134"/>
        <v>0</v>
      </c>
      <c r="I124" s="187" t="s">
        <v>754</v>
      </c>
      <c r="J124" s="212" t="s">
        <v>754</v>
      </c>
      <c r="K124" s="217" t="str">
        <f t="shared" si="135"/>
        <v/>
      </c>
      <c r="L124" s="34">
        <f t="shared" si="128"/>
        <v>0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0</v>
      </c>
      <c r="N124" s="57">
        <v>0</v>
      </c>
      <c r="O124" s="57">
        <v>0</v>
      </c>
      <c r="P124" s="61">
        <f t="shared" si="129"/>
        <v>0</v>
      </c>
      <c r="Q124" s="40">
        <f t="shared" si="136"/>
        <v>0</v>
      </c>
      <c r="R124" s="40">
        <f t="shared" si="137"/>
        <v>0</v>
      </c>
      <c r="S124" s="44">
        <f t="shared" si="138"/>
        <v>0</v>
      </c>
      <c r="T124" s="35">
        <f t="shared" si="139"/>
        <v>0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0</v>
      </c>
      <c r="V124" s="57">
        <v>0</v>
      </c>
      <c r="W124" s="57">
        <v>0</v>
      </c>
      <c r="X124" s="61">
        <f t="shared" si="130"/>
        <v>0</v>
      </c>
      <c r="Y124" s="40">
        <f t="shared" si="140"/>
        <v>0</v>
      </c>
      <c r="Z124" s="40">
        <f t="shared" si="141"/>
        <v>0</v>
      </c>
      <c r="AA124" s="44">
        <f t="shared" si="142"/>
        <v>0</v>
      </c>
      <c r="AB124" s="35">
        <f t="shared" si="143"/>
        <v>0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0</v>
      </c>
      <c r="AD124" s="57">
        <v>0</v>
      </c>
      <c r="AE124" s="57">
        <v>0</v>
      </c>
      <c r="AF124" s="61">
        <f t="shared" si="131"/>
        <v>0</v>
      </c>
      <c r="AG124" s="40">
        <f t="shared" si="144"/>
        <v>0</v>
      </c>
      <c r="AH124" s="40">
        <f t="shared" si="145"/>
        <v>0</v>
      </c>
      <c r="AI124" s="44">
        <f t="shared" si="146"/>
        <v>0</v>
      </c>
      <c r="AJ124" s="35">
        <f t="shared" si="132"/>
        <v>0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0</v>
      </c>
      <c r="AL124" s="57">
        <v>0</v>
      </c>
      <c r="AM124" s="57">
        <v>0</v>
      </c>
      <c r="AN124" s="61">
        <f t="shared" si="133"/>
        <v>0</v>
      </c>
      <c r="AO124" s="40">
        <f t="shared" si="147"/>
        <v>0</v>
      </c>
      <c r="AP124" s="40">
        <f t="shared" si="148"/>
        <v>0</v>
      </c>
      <c r="AQ124" s="44">
        <f t="shared" si="149"/>
        <v>0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0</v>
      </c>
      <c r="G125" s="35">
        <f>SUMIFS(WORKING!$AC$3:$AC$6802,WORKING!$A$3:$A$6802,Results!$D$3,WORKING!$B$3:$B$6802,Results!A125,WORKING!$C$3:$C$6802,Results!C125)/1000</f>
        <v>0</v>
      </c>
      <c r="H125" s="35">
        <f t="shared" si="134"/>
        <v>0</v>
      </c>
      <c r="I125" s="187" t="s">
        <v>754</v>
      </c>
      <c r="J125" s="212" t="s">
        <v>754</v>
      </c>
      <c r="K125" s="217" t="str">
        <f t="shared" si="135"/>
        <v/>
      </c>
      <c r="L125" s="34">
        <f t="shared" si="128"/>
        <v>0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0</v>
      </c>
      <c r="N125" s="57">
        <v>0</v>
      </c>
      <c r="O125" s="57">
        <v>0</v>
      </c>
      <c r="P125" s="61">
        <f t="shared" si="129"/>
        <v>0</v>
      </c>
      <c r="Q125" s="40">
        <f t="shared" si="136"/>
        <v>0</v>
      </c>
      <c r="R125" s="40">
        <f t="shared" si="137"/>
        <v>0</v>
      </c>
      <c r="S125" s="44">
        <f t="shared" si="138"/>
        <v>0</v>
      </c>
      <c r="T125" s="35">
        <f t="shared" si="139"/>
        <v>0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0</v>
      </c>
      <c r="V125" s="57">
        <v>0</v>
      </c>
      <c r="W125" s="57">
        <v>0</v>
      </c>
      <c r="X125" s="61">
        <f t="shared" si="130"/>
        <v>0</v>
      </c>
      <c r="Y125" s="40">
        <f t="shared" si="140"/>
        <v>0</v>
      </c>
      <c r="Z125" s="40">
        <f t="shared" si="141"/>
        <v>0</v>
      </c>
      <c r="AA125" s="44">
        <f t="shared" si="142"/>
        <v>0</v>
      </c>
      <c r="AB125" s="35">
        <f t="shared" si="143"/>
        <v>0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0</v>
      </c>
      <c r="AD125" s="57">
        <v>0</v>
      </c>
      <c r="AE125" s="57">
        <v>0</v>
      </c>
      <c r="AF125" s="61">
        <f t="shared" si="131"/>
        <v>0</v>
      </c>
      <c r="AG125" s="40">
        <f t="shared" si="144"/>
        <v>0</v>
      </c>
      <c r="AH125" s="40">
        <f t="shared" si="145"/>
        <v>0</v>
      </c>
      <c r="AI125" s="44">
        <f t="shared" si="146"/>
        <v>0</v>
      </c>
      <c r="AJ125" s="35">
        <f t="shared" si="132"/>
        <v>0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0</v>
      </c>
      <c r="AL125" s="57">
        <v>0</v>
      </c>
      <c r="AM125" s="57">
        <v>0</v>
      </c>
      <c r="AN125" s="61">
        <f t="shared" si="133"/>
        <v>0</v>
      </c>
      <c r="AO125" s="40">
        <f t="shared" si="147"/>
        <v>0</v>
      </c>
      <c r="AP125" s="40">
        <f t="shared" si="148"/>
        <v>0</v>
      </c>
      <c r="AQ125" s="44">
        <f t="shared" si="149"/>
        <v>0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0</v>
      </c>
      <c r="G126" s="35">
        <f>SUMIFS(WORKING!$AC$3:$AC$6802,WORKING!$A$3:$A$6802,Results!$D$3,WORKING!$B$3:$B$6802,Results!A126,WORKING!$C$3:$C$6802,Results!C126)/1000</f>
        <v>123.56502999999999</v>
      </c>
      <c r="H126" s="35">
        <f t="shared" si="134"/>
        <v>0</v>
      </c>
      <c r="I126" s="187" t="s">
        <v>754</v>
      </c>
      <c r="J126" s="212" t="s">
        <v>754</v>
      </c>
      <c r="K126" s="217" t="str">
        <f t="shared" si="135"/>
        <v/>
      </c>
      <c r="L126" s="34">
        <f t="shared" si="128"/>
        <v>0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0</v>
      </c>
      <c r="N126" s="57">
        <v>0</v>
      </c>
      <c r="O126" s="57">
        <v>0</v>
      </c>
      <c r="P126" s="61">
        <f t="shared" si="129"/>
        <v>0</v>
      </c>
      <c r="Q126" s="40">
        <f t="shared" si="136"/>
        <v>0</v>
      </c>
      <c r="R126" s="40">
        <f t="shared" si="137"/>
        <v>0</v>
      </c>
      <c r="S126" s="44">
        <f t="shared" si="138"/>
        <v>0</v>
      </c>
      <c r="T126" s="35">
        <f t="shared" si="139"/>
        <v>0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0</v>
      </c>
      <c r="V126" s="57">
        <v>0</v>
      </c>
      <c r="W126" s="57">
        <v>0</v>
      </c>
      <c r="X126" s="61">
        <f t="shared" si="130"/>
        <v>0</v>
      </c>
      <c r="Y126" s="40">
        <f t="shared" si="140"/>
        <v>0</v>
      </c>
      <c r="Z126" s="40">
        <f t="shared" si="141"/>
        <v>0</v>
      </c>
      <c r="AA126" s="44">
        <f t="shared" si="142"/>
        <v>0</v>
      </c>
      <c r="AB126" s="35">
        <f t="shared" si="143"/>
        <v>0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0</v>
      </c>
      <c r="AD126" s="57">
        <v>0</v>
      </c>
      <c r="AE126" s="57">
        <v>0</v>
      </c>
      <c r="AF126" s="61">
        <f t="shared" si="131"/>
        <v>0</v>
      </c>
      <c r="AG126" s="40">
        <f t="shared" si="144"/>
        <v>0</v>
      </c>
      <c r="AH126" s="40">
        <f t="shared" si="145"/>
        <v>0</v>
      </c>
      <c r="AI126" s="44">
        <f t="shared" si="146"/>
        <v>0</v>
      </c>
      <c r="AJ126" s="35">
        <f t="shared" si="132"/>
        <v>0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0</v>
      </c>
      <c r="AL126" s="57">
        <v>0</v>
      </c>
      <c r="AM126" s="57">
        <v>0</v>
      </c>
      <c r="AN126" s="61">
        <f t="shared" si="133"/>
        <v>0</v>
      </c>
      <c r="AO126" s="40">
        <f t="shared" si="147"/>
        <v>0</v>
      </c>
      <c r="AP126" s="40">
        <f t="shared" si="148"/>
        <v>0</v>
      </c>
      <c r="AQ126" s="44">
        <f t="shared" si="149"/>
        <v>0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3</v>
      </c>
      <c r="G127" s="35">
        <f>SUMIFS(WORKING!$AC$3:$AC$6802,WORKING!$A$3:$A$6802,Results!$D$3,WORKING!$B$3:$B$6802,Results!A127,WORKING!$C$3:$C$6802,Results!C127)/1000</f>
        <v>1132.45904</v>
      </c>
      <c r="H127" s="35">
        <f t="shared" si="134"/>
        <v>377.48634666666663</v>
      </c>
      <c r="I127" s="187">
        <v>3</v>
      </c>
      <c r="J127" s="212">
        <v>806</v>
      </c>
      <c r="K127" s="217">
        <f t="shared" si="135"/>
        <v>268.66666666666669</v>
      </c>
      <c r="L127" s="34">
        <f t="shared" si="128"/>
        <v>3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292.50503250661711</v>
      </c>
      <c r="N127" s="57">
        <v>0</v>
      </c>
      <c r="O127" s="57">
        <v>0</v>
      </c>
      <c r="P127" s="61">
        <f t="shared" si="129"/>
        <v>3</v>
      </c>
      <c r="Q127" s="40">
        <f t="shared" si="136"/>
        <v>0</v>
      </c>
      <c r="R127" s="40">
        <f t="shared" si="137"/>
        <v>0</v>
      </c>
      <c r="S127" s="44">
        <f t="shared" si="138"/>
        <v>877.51509751985134</v>
      </c>
      <c r="T127" s="35">
        <f t="shared" si="139"/>
        <v>3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317.39061805611527</v>
      </c>
      <c r="V127" s="57">
        <v>0</v>
      </c>
      <c r="W127" s="57">
        <v>0</v>
      </c>
      <c r="X127" s="61">
        <f t="shared" si="130"/>
        <v>3</v>
      </c>
      <c r="Y127" s="40">
        <f t="shared" si="140"/>
        <v>0</v>
      </c>
      <c r="Z127" s="40">
        <f t="shared" si="141"/>
        <v>0</v>
      </c>
      <c r="AA127" s="44">
        <f t="shared" si="142"/>
        <v>952.17185416834582</v>
      </c>
      <c r="AB127" s="35">
        <f t="shared" si="143"/>
        <v>3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344.07161000276346</v>
      </c>
      <c r="AD127" s="57">
        <v>0</v>
      </c>
      <c r="AE127" s="57">
        <v>0</v>
      </c>
      <c r="AF127" s="61">
        <f t="shared" si="131"/>
        <v>3</v>
      </c>
      <c r="AG127" s="40">
        <f t="shared" si="144"/>
        <v>0</v>
      </c>
      <c r="AH127" s="40">
        <f t="shared" si="145"/>
        <v>0</v>
      </c>
      <c r="AI127" s="44">
        <f t="shared" si="146"/>
        <v>1032.2148300082904</v>
      </c>
      <c r="AJ127" s="35">
        <f t="shared" si="132"/>
        <v>3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372.29780694027011</v>
      </c>
      <c r="AL127" s="57">
        <v>0</v>
      </c>
      <c r="AM127" s="57">
        <v>0</v>
      </c>
      <c r="AN127" s="61">
        <f t="shared" si="133"/>
        <v>3</v>
      </c>
      <c r="AO127" s="40">
        <f t="shared" si="147"/>
        <v>0</v>
      </c>
      <c r="AP127" s="40">
        <f t="shared" si="148"/>
        <v>0</v>
      </c>
      <c r="AQ127" s="44">
        <f t="shared" si="149"/>
        <v>1116.8934208208102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1</v>
      </c>
      <c r="G128" s="35">
        <f>SUMIFS(WORKING!$AC$3:$AC$6802,WORKING!$A$3:$A$6802,Results!$D$3,WORKING!$B$3:$B$6802,Results!A128,WORKING!$C$3:$C$6802,Results!C128)/1000</f>
        <v>219.52116999999998</v>
      </c>
      <c r="H128" s="35">
        <f t="shared" si="134"/>
        <v>219.52116999999998</v>
      </c>
      <c r="I128" s="187">
        <v>1</v>
      </c>
      <c r="J128" s="212">
        <v>312</v>
      </c>
      <c r="K128" s="217">
        <f t="shared" si="135"/>
        <v>312</v>
      </c>
      <c r="L128" s="34">
        <f t="shared" si="128"/>
        <v>1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340.74674384381609</v>
      </c>
      <c r="N128" s="57">
        <v>0</v>
      </c>
      <c r="O128" s="57">
        <v>0</v>
      </c>
      <c r="P128" s="61">
        <f t="shared" si="129"/>
        <v>1</v>
      </c>
      <c r="Q128" s="40">
        <f t="shared" si="136"/>
        <v>0</v>
      </c>
      <c r="R128" s="40">
        <f t="shared" si="137"/>
        <v>0</v>
      </c>
      <c r="S128" s="44">
        <f t="shared" si="138"/>
        <v>340.74674384381609</v>
      </c>
      <c r="T128" s="35">
        <f t="shared" si="139"/>
        <v>1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370.0669844419462</v>
      </c>
      <c r="V128" s="57">
        <v>0</v>
      </c>
      <c r="W128" s="57">
        <v>0</v>
      </c>
      <c r="X128" s="61">
        <f t="shared" si="130"/>
        <v>1</v>
      </c>
      <c r="Y128" s="40">
        <f t="shared" si="140"/>
        <v>0</v>
      </c>
      <c r="Z128" s="40">
        <f t="shared" si="141"/>
        <v>0</v>
      </c>
      <c r="AA128" s="44">
        <f t="shared" si="142"/>
        <v>370.0669844419462</v>
      </c>
      <c r="AB128" s="35">
        <f t="shared" si="143"/>
        <v>1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401.53452730146415</v>
      </c>
      <c r="AD128" s="57">
        <v>0</v>
      </c>
      <c r="AE128" s="57">
        <v>0</v>
      </c>
      <c r="AF128" s="61">
        <f t="shared" si="131"/>
        <v>1</v>
      </c>
      <c r="AG128" s="40">
        <f t="shared" si="144"/>
        <v>0</v>
      </c>
      <c r="AH128" s="40">
        <f t="shared" si="145"/>
        <v>0</v>
      </c>
      <c r="AI128" s="44">
        <f t="shared" si="146"/>
        <v>401.53452730146415</v>
      </c>
      <c r="AJ128" s="35">
        <f t="shared" si="132"/>
        <v>1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434.86270601289806</v>
      </c>
      <c r="AL128" s="57">
        <v>0</v>
      </c>
      <c r="AM128" s="57">
        <v>0</v>
      </c>
      <c r="AN128" s="61">
        <f t="shared" si="133"/>
        <v>1</v>
      </c>
      <c r="AO128" s="40">
        <f t="shared" si="147"/>
        <v>0</v>
      </c>
      <c r="AP128" s="40">
        <f t="shared" si="148"/>
        <v>0</v>
      </c>
      <c r="AQ128" s="44">
        <f t="shared" si="149"/>
        <v>434.86270601289806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1</v>
      </c>
      <c r="G129" s="35">
        <f>SUMIFS(WORKING!$AC$3:$AC$6802,WORKING!$A$3:$A$6802,Results!$D$3,WORKING!$B$3:$B$6802,Results!A129,WORKING!$C$3:$C$6802,Results!C129)/1000</f>
        <v>515.83442000000002</v>
      </c>
      <c r="H129" s="35">
        <f t="shared" si="134"/>
        <v>515.83442000000002</v>
      </c>
      <c r="I129" s="187">
        <v>1</v>
      </c>
      <c r="J129" s="212">
        <v>389</v>
      </c>
      <c r="K129" s="217">
        <f t="shared" si="135"/>
        <v>389</v>
      </c>
      <c r="L129" s="34">
        <f t="shared" si="128"/>
        <v>1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424.71478184585044</v>
      </c>
      <c r="N129" s="57">
        <v>0</v>
      </c>
      <c r="O129" s="57">
        <v>0</v>
      </c>
      <c r="P129" s="61">
        <f t="shared" si="129"/>
        <v>1</v>
      </c>
      <c r="Q129" s="40">
        <f t="shared" si="136"/>
        <v>0</v>
      </c>
      <c r="R129" s="40">
        <f t="shared" si="137"/>
        <v>0</v>
      </c>
      <c r="S129" s="44">
        <f t="shared" si="138"/>
        <v>424.71478184585044</v>
      </c>
      <c r="T129" s="35">
        <f t="shared" si="139"/>
        <v>1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461.22150458318305</v>
      </c>
      <c r="V129" s="57">
        <v>0</v>
      </c>
      <c r="W129" s="57">
        <v>0</v>
      </c>
      <c r="X129" s="61">
        <f t="shared" si="130"/>
        <v>1</v>
      </c>
      <c r="Y129" s="40">
        <f t="shared" si="140"/>
        <v>0</v>
      </c>
      <c r="Z129" s="40">
        <f t="shared" si="141"/>
        <v>0</v>
      </c>
      <c r="AA129" s="44">
        <f t="shared" si="142"/>
        <v>461.22150458318305</v>
      </c>
      <c r="AB129" s="35">
        <f t="shared" si="143"/>
        <v>1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500.3980794195835</v>
      </c>
      <c r="AD129" s="57">
        <v>0</v>
      </c>
      <c r="AE129" s="57">
        <v>0</v>
      </c>
      <c r="AF129" s="61">
        <f t="shared" si="131"/>
        <v>1</v>
      </c>
      <c r="AG129" s="40">
        <f t="shared" si="144"/>
        <v>0</v>
      </c>
      <c r="AH129" s="40">
        <f t="shared" si="145"/>
        <v>0</v>
      </c>
      <c r="AI129" s="44">
        <f t="shared" si="146"/>
        <v>500.3980794195835</v>
      </c>
      <c r="AJ129" s="35">
        <f t="shared" si="132"/>
        <v>1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541.88659504573081</v>
      </c>
      <c r="AL129" s="57">
        <v>0</v>
      </c>
      <c r="AM129" s="57">
        <v>0</v>
      </c>
      <c r="AN129" s="61">
        <f t="shared" si="133"/>
        <v>1</v>
      </c>
      <c r="AO129" s="40">
        <f t="shared" si="147"/>
        <v>0</v>
      </c>
      <c r="AP129" s="40">
        <f t="shared" si="148"/>
        <v>0</v>
      </c>
      <c r="AQ129" s="44">
        <f t="shared" si="149"/>
        <v>541.88659504573081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2</v>
      </c>
      <c r="G130" s="35">
        <f>SUMIFS(WORKING!$AC$3:$AC$6802,WORKING!$A$3:$A$6802,Results!$D$3,WORKING!$B$3:$B$6802,Results!A130,WORKING!$C$3:$C$6802,Results!C130)/1000</f>
        <v>1228.84304</v>
      </c>
      <c r="H130" s="35">
        <f t="shared" si="134"/>
        <v>614.42151999999999</v>
      </c>
      <c r="I130" s="187">
        <v>1</v>
      </c>
      <c r="J130" s="212">
        <v>680</v>
      </c>
      <c r="K130" s="217">
        <f t="shared" si="135"/>
        <v>680</v>
      </c>
      <c r="L130" s="34">
        <f t="shared" si="128"/>
        <v>1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742.62812396528045</v>
      </c>
      <c r="N130" s="57">
        <v>0</v>
      </c>
      <c r="O130" s="57">
        <v>0</v>
      </c>
      <c r="P130" s="61">
        <f t="shared" si="129"/>
        <v>1</v>
      </c>
      <c r="Q130" s="40">
        <f t="shared" si="136"/>
        <v>0</v>
      </c>
      <c r="R130" s="40">
        <f t="shared" si="137"/>
        <v>0</v>
      </c>
      <c r="S130" s="44">
        <f t="shared" si="138"/>
        <v>742.62812396528045</v>
      </c>
      <c r="T130" s="35">
        <f t="shared" si="139"/>
        <v>1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806.50186917707924</v>
      </c>
      <c r="V130" s="57">
        <v>0</v>
      </c>
      <c r="W130" s="57">
        <v>0</v>
      </c>
      <c r="X130" s="61">
        <f t="shared" si="130"/>
        <v>1</v>
      </c>
      <c r="Y130" s="40">
        <f t="shared" si="140"/>
        <v>0</v>
      </c>
      <c r="Z130" s="40">
        <f t="shared" si="141"/>
        <v>0</v>
      </c>
      <c r="AA130" s="44">
        <f t="shared" si="142"/>
        <v>806.50186917707924</v>
      </c>
      <c r="AB130" s="35">
        <f t="shared" si="143"/>
        <v>1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875.05085148847513</v>
      </c>
      <c r="AD130" s="57">
        <v>0</v>
      </c>
      <c r="AE130" s="57">
        <v>0</v>
      </c>
      <c r="AF130" s="61">
        <f t="shared" si="131"/>
        <v>1</v>
      </c>
      <c r="AG130" s="40">
        <f t="shared" si="144"/>
        <v>0</v>
      </c>
      <c r="AH130" s="40">
        <f t="shared" si="145"/>
        <v>0</v>
      </c>
      <c r="AI130" s="44">
        <f t="shared" si="146"/>
        <v>875.05085148847513</v>
      </c>
      <c r="AJ130" s="35">
        <f t="shared" si="132"/>
        <v>1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947.64989633927348</v>
      </c>
      <c r="AL130" s="57">
        <v>0</v>
      </c>
      <c r="AM130" s="57">
        <v>0</v>
      </c>
      <c r="AN130" s="61">
        <f t="shared" si="133"/>
        <v>1</v>
      </c>
      <c r="AO130" s="40">
        <f t="shared" si="147"/>
        <v>0</v>
      </c>
      <c r="AP130" s="40">
        <f t="shared" si="148"/>
        <v>0</v>
      </c>
      <c r="AQ130" s="44">
        <f t="shared" si="149"/>
        <v>947.64989633927348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9</v>
      </c>
      <c r="G131" s="35">
        <f>SUMIFS(WORKING!$AC$3:$AC$6802,WORKING!$A$3:$A$6802,Results!$D$3,WORKING!$B$3:$B$6802,Results!A131,WORKING!$C$3:$C$6802,Results!C131)/1000</f>
        <v>5945.6681300000009</v>
      </c>
      <c r="H131" s="35">
        <f t="shared" si="134"/>
        <v>660.62979222222236</v>
      </c>
      <c r="I131" s="187">
        <v>9</v>
      </c>
      <c r="J131" s="212">
        <v>6602</v>
      </c>
      <c r="K131" s="217">
        <f t="shared" si="135"/>
        <v>733.55555555555554</v>
      </c>
      <c r="L131" s="34">
        <f t="shared" si="128"/>
        <v>9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801.08107281641708</v>
      </c>
      <c r="N131" s="57">
        <v>0</v>
      </c>
      <c r="O131" s="57">
        <v>1</v>
      </c>
      <c r="P131" s="61">
        <f t="shared" si="129"/>
        <v>8</v>
      </c>
      <c r="Q131" s="40">
        <f t="shared" si="136"/>
        <v>0</v>
      </c>
      <c r="R131" s="40">
        <f t="shared" si="137"/>
        <v>-801.08107281641708</v>
      </c>
      <c r="S131" s="44">
        <f t="shared" si="138"/>
        <v>6408.6485825313366</v>
      </c>
      <c r="T131" s="35">
        <f t="shared" si="139"/>
        <v>8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869.94428081299532</v>
      </c>
      <c r="V131" s="57">
        <v>0</v>
      </c>
      <c r="W131" s="57">
        <v>0</v>
      </c>
      <c r="X131" s="61">
        <f t="shared" si="130"/>
        <v>8</v>
      </c>
      <c r="Y131" s="40">
        <f t="shared" si="140"/>
        <v>0</v>
      </c>
      <c r="Z131" s="40">
        <f t="shared" si="141"/>
        <v>0</v>
      </c>
      <c r="AA131" s="44">
        <f t="shared" si="142"/>
        <v>6959.5542465039625</v>
      </c>
      <c r="AB131" s="35">
        <f t="shared" si="143"/>
        <v>8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943.84424349121173</v>
      </c>
      <c r="AD131" s="57">
        <v>0</v>
      </c>
      <c r="AE131" s="57">
        <v>0</v>
      </c>
      <c r="AF131" s="61">
        <f t="shared" si="131"/>
        <v>8</v>
      </c>
      <c r="AG131" s="40">
        <f t="shared" si="144"/>
        <v>0</v>
      </c>
      <c r="AH131" s="40">
        <f t="shared" si="145"/>
        <v>0</v>
      </c>
      <c r="AI131" s="44">
        <f t="shared" si="146"/>
        <v>7550.7539479296938</v>
      </c>
      <c r="AJ131" s="35">
        <f t="shared" si="132"/>
        <v>8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1022.1060046991817</v>
      </c>
      <c r="AL131" s="57">
        <v>0</v>
      </c>
      <c r="AM131" s="57">
        <v>0</v>
      </c>
      <c r="AN131" s="61">
        <f t="shared" si="133"/>
        <v>8</v>
      </c>
      <c r="AO131" s="40">
        <f t="shared" si="147"/>
        <v>0</v>
      </c>
      <c r="AP131" s="40">
        <f t="shared" si="148"/>
        <v>0</v>
      </c>
      <c r="AQ131" s="44">
        <f t="shared" si="149"/>
        <v>8176.8480375934532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4</v>
      </c>
      <c r="G132" s="35">
        <f>SUMIFS(WORKING!$AC$3:$AC$6802,WORKING!$A$3:$A$6802,Results!$D$3,WORKING!$B$3:$B$6802,Results!A132,WORKING!$C$3:$C$6802,Results!C132)/1000</f>
        <v>3388.04684</v>
      </c>
      <c r="H132" s="35">
        <f t="shared" si="134"/>
        <v>847.01170999999999</v>
      </c>
      <c r="I132" s="187">
        <v>7</v>
      </c>
      <c r="J132" s="212">
        <v>6208</v>
      </c>
      <c r="K132" s="217">
        <f t="shared" si="135"/>
        <v>886.85714285714289</v>
      </c>
      <c r="L132" s="34">
        <f t="shared" si="128"/>
        <v>7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929.53811509292359</v>
      </c>
      <c r="N132" s="57">
        <v>0</v>
      </c>
      <c r="O132" s="57">
        <v>2</v>
      </c>
      <c r="P132" s="61">
        <f t="shared" si="129"/>
        <v>5</v>
      </c>
      <c r="Q132" s="40">
        <f t="shared" si="136"/>
        <v>0</v>
      </c>
      <c r="R132" s="40">
        <f t="shared" si="137"/>
        <v>-1859.0762301858472</v>
      </c>
      <c r="S132" s="44">
        <f t="shared" si="138"/>
        <v>4647.6905754646177</v>
      </c>
      <c r="T132" s="35">
        <f t="shared" si="139"/>
        <v>5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999.7381851518993</v>
      </c>
      <c r="V132" s="57">
        <v>0</v>
      </c>
      <c r="W132" s="57">
        <v>0</v>
      </c>
      <c r="X132" s="61">
        <f t="shared" si="130"/>
        <v>5</v>
      </c>
      <c r="Y132" s="40">
        <f t="shared" si="140"/>
        <v>0</v>
      </c>
      <c r="Z132" s="40">
        <f t="shared" si="141"/>
        <v>0</v>
      </c>
      <c r="AA132" s="44">
        <f t="shared" si="142"/>
        <v>4998.6909257594962</v>
      </c>
      <c r="AB132" s="35">
        <f t="shared" si="143"/>
        <v>5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1074.2254893444467</v>
      </c>
      <c r="AD132" s="57">
        <v>0</v>
      </c>
      <c r="AE132" s="57">
        <v>1</v>
      </c>
      <c r="AF132" s="61">
        <f t="shared" si="131"/>
        <v>4</v>
      </c>
      <c r="AG132" s="40">
        <f t="shared" si="144"/>
        <v>0</v>
      </c>
      <c r="AH132" s="40">
        <f t="shared" si="145"/>
        <v>-1074.2254893444467</v>
      </c>
      <c r="AI132" s="44">
        <f t="shared" si="146"/>
        <v>4296.9019573777869</v>
      </c>
      <c r="AJ132" s="35">
        <f t="shared" si="132"/>
        <v>4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1152.0826945548085</v>
      </c>
      <c r="AL132" s="57">
        <v>0</v>
      </c>
      <c r="AM132" s="57">
        <v>0</v>
      </c>
      <c r="AN132" s="61">
        <f t="shared" si="133"/>
        <v>4</v>
      </c>
      <c r="AO132" s="40">
        <f t="shared" si="147"/>
        <v>0</v>
      </c>
      <c r="AP132" s="40">
        <f t="shared" si="148"/>
        <v>0</v>
      </c>
      <c r="AQ132" s="44">
        <f t="shared" si="149"/>
        <v>4608.3307782192342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5</v>
      </c>
      <c r="G133" s="35">
        <f>SUMIFS(WORKING!$AC$3:$AC$6802,WORKING!$A$3:$A$6802,Results!$D$3,WORKING!$B$3:$B$6802,Results!A133,WORKING!$C$3:$C$6802,Results!C133)/1000</f>
        <v>4858.1154299999998</v>
      </c>
      <c r="H133" s="35">
        <f t="shared" si="134"/>
        <v>971.62308599999994</v>
      </c>
      <c r="I133" s="187">
        <v>8</v>
      </c>
      <c r="J133" s="212">
        <v>7892</v>
      </c>
      <c r="K133" s="217">
        <f t="shared" si="135"/>
        <v>986.5</v>
      </c>
      <c r="L133" s="34">
        <f t="shared" si="128"/>
        <v>8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1034.1219129946817</v>
      </c>
      <c r="N133" s="57">
        <v>0</v>
      </c>
      <c r="O133" s="57">
        <v>2</v>
      </c>
      <c r="P133" s="61">
        <f t="shared" si="129"/>
        <v>6</v>
      </c>
      <c r="Q133" s="40">
        <f t="shared" si="136"/>
        <v>0</v>
      </c>
      <c r="R133" s="40">
        <f t="shared" si="137"/>
        <v>-2068.2438259893634</v>
      </c>
      <c r="S133" s="44">
        <f t="shared" si="138"/>
        <v>6204.7314779680901</v>
      </c>
      <c r="T133" s="35">
        <f t="shared" si="139"/>
        <v>6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1112.3768344008358</v>
      </c>
      <c r="V133" s="57">
        <v>0</v>
      </c>
      <c r="W133" s="57">
        <v>2</v>
      </c>
      <c r="X133" s="61">
        <f t="shared" si="130"/>
        <v>4</v>
      </c>
      <c r="Y133" s="40">
        <f t="shared" si="140"/>
        <v>0</v>
      </c>
      <c r="Z133" s="40">
        <f t="shared" si="141"/>
        <v>-2224.7536688016717</v>
      </c>
      <c r="AA133" s="44">
        <f t="shared" si="142"/>
        <v>4449.5073376033433</v>
      </c>
      <c r="AB133" s="35">
        <f t="shared" si="143"/>
        <v>4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1195.424702309143</v>
      </c>
      <c r="AD133" s="57">
        <v>0</v>
      </c>
      <c r="AE133" s="57">
        <v>0</v>
      </c>
      <c r="AF133" s="61">
        <f t="shared" si="131"/>
        <v>4</v>
      </c>
      <c r="AG133" s="40">
        <f t="shared" si="144"/>
        <v>0</v>
      </c>
      <c r="AH133" s="40">
        <f t="shared" si="145"/>
        <v>0</v>
      </c>
      <c r="AI133" s="44">
        <f t="shared" si="146"/>
        <v>4781.6988092365718</v>
      </c>
      <c r="AJ133" s="35">
        <f t="shared" si="132"/>
        <v>4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1282.2465610550087</v>
      </c>
      <c r="AL133" s="57">
        <v>0</v>
      </c>
      <c r="AM133" s="57">
        <v>0</v>
      </c>
      <c r="AN133" s="61">
        <f t="shared" si="133"/>
        <v>4</v>
      </c>
      <c r="AO133" s="40">
        <f t="shared" si="147"/>
        <v>0</v>
      </c>
      <c r="AP133" s="40">
        <f t="shared" si="148"/>
        <v>0</v>
      </c>
      <c r="AQ133" s="44">
        <f t="shared" si="149"/>
        <v>5128.9862442200347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0</v>
      </c>
      <c r="G134" s="35">
        <f>SUMIFS(WORKING!$AC$3:$AC$6802,WORKING!$A$3:$A$6802,Results!$D$3,WORKING!$B$3:$B$6802,Results!A134,WORKING!$C$3:$C$6802,Results!C134)/1000</f>
        <v>0</v>
      </c>
      <c r="H134" s="35">
        <f t="shared" si="134"/>
        <v>0</v>
      </c>
      <c r="I134" s="187">
        <v>1</v>
      </c>
      <c r="J134" s="212">
        <v>1268</v>
      </c>
      <c r="K134" s="217">
        <f t="shared" si="135"/>
        <v>1268</v>
      </c>
      <c r="L134" s="34">
        <f t="shared" si="128"/>
        <v>1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1309.8439999999998</v>
      </c>
      <c r="N134" s="57">
        <v>0</v>
      </c>
      <c r="O134" s="57">
        <v>0</v>
      </c>
      <c r="P134" s="61">
        <f t="shared" si="129"/>
        <v>1</v>
      </c>
      <c r="Q134" s="40">
        <f t="shared" si="136"/>
        <v>0</v>
      </c>
      <c r="R134" s="40">
        <f t="shared" si="137"/>
        <v>0</v>
      </c>
      <c r="S134" s="44">
        <f t="shared" si="138"/>
        <v>1309.8439999999998</v>
      </c>
      <c r="T134" s="35">
        <f t="shared" si="139"/>
        <v>1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1388.4346399999999</v>
      </c>
      <c r="V134" s="57">
        <v>0</v>
      </c>
      <c r="W134" s="57">
        <v>0</v>
      </c>
      <c r="X134" s="61">
        <f t="shared" si="130"/>
        <v>1</v>
      </c>
      <c r="Y134" s="40">
        <f t="shared" si="140"/>
        <v>0</v>
      </c>
      <c r="Z134" s="40">
        <f t="shared" si="141"/>
        <v>0</v>
      </c>
      <c r="AA134" s="44">
        <f t="shared" si="142"/>
        <v>1388.4346399999999</v>
      </c>
      <c r="AB134" s="35">
        <f t="shared" si="143"/>
        <v>1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1470.3522837599999</v>
      </c>
      <c r="AD134" s="57">
        <v>0</v>
      </c>
      <c r="AE134" s="57">
        <v>0</v>
      </c>
      <c r="AF134" s="61">
        <f t="shared" si="131"/>
        <v>1</v>
      </c>
      <c r="AG134" s="40">
        <f t="shared" si="144"/>
        <v>0</v>
      </c>
      <c r="AH134" s="40">
        <f t="shared" si="145"/>
        <v>0</v>
      </c>
      <c r="AI134" s="44">
        <f t="shared" si="146"/>
        <v>1470.3522837599999</v>
      </c>
      <c r="AJ134" s="35">
        <f t="shared" si="132"/>
        <v>1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1554.1623639343197</v>
      </c>
      <c r="AL134" s="57">
        <v>0</v>
      </c>
      <c r="AM134" s="57">
        <v>0</v>
      </c>
      <c r="AN134" s="61">
        <f t="shared" si="133"/>
        <v>1</v>
      </c>
      <c r="AO134" s="40">
        <f t="shared" si="147"/>
        <v>0</v>
      </c>
      <c r="AP134" s="40">
        <f t="shared" si="148"/>
        <v>0</v>
      </c>
      <c r="AQ134" s="44">
        <f t="shared" si="149"/>
        <v>1554.1623639343197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 t="s">
        <v>754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25</v>
      </c>
      <c r="G140" s="41">
        <f>SUM(G120:G139)</f>
        <v>17472.053099999997</v>
      </c>
      <c r="H140" s="41">
        <f>IFERROR(G140/F140,0)</f>
        <v>698.88212399999986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31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24340.565029999998</v>
      </c>
      <c r="K140" s="41">
        <f>IFERROR(J140/I140,"")</f>
        <v>785.17951709677413</v>
      </c>
      <c r="L140" s="41">
        <f>SUM(L120:L139)</f>
        <v>31</v>
      </c>
      <c r="M140" s="41">
        <f>IFERROR(S140/P140,0)</f>
        <v>806.01997627457081</v>
      </c>
      <c r="N140" s="41">
        <f t="shared" ref="N140:T140" si="151">SUM(N120:N139)</f>
        <v>0</v>
      </c>
      <c r="O140" s="41">
        <f t="shared" si="151"/>
        <v>5</v>
      </c>
      <c r="P140" s="41">
        <f t="shared" si="151"/>
        <v>26</v>
      </c>
      <c r="Q140" s="41">
        <f t="shared" si="151"/>
        <v>0</v>
      </c>
      <c r="R140" s="41">
        <f t="shared" si="151"/>
        <v>-4728.401128991627</v>
      </c>
      <c r="S140" s="45">
        <f t="shared" si="151"/>
        <v>20956.519383138842</v>
      </c>
      <c r="T140" s="41">
        <f t="shared" si="151"/>
        <v>26</v>
      </c>
      <c r="U140" s="41">
        <f>IFERROR(AA140/X140,0)</f>
        <v>849.42289009322315</v>
      </c>
      <c r="V140" s="41">
        <f t="shared" ref="V140:AB140" si="152">SUM(V120:V139)</f>
        <v>0</v>
      </c>
      <c r="W140" s="41">
        <f t="shared" si="152"/>
        <v>2</v>
      </c>
      <c r="X140" s="41">
        <f t="shared" si="152"/>
        <v>24</v>
      </c>
      <c r="Y140" s="41">
        <f t="shared" si="152"/>
        <v>0</v>
      </c>
      <c r="Z140" s="41">
        <f t="shared" si="152"/>
        <v>-2224.7536688016717</v>
      </c>
      <c r="AA140" s="45">
        <f t="shared" si="152"/>
        <v>20386.149362237356</v>
      </c>
      <c r="AB140" s="41">
        <f t="shared" si="152"/>
        <v>24</v>
      </c>
      <c r="AC140" s="41">
        <f>IFERROR(AI140/AF140,0)</f>
        <v>909.08283854442891</v>
      </c>
      <c r="AD140" s="41">
        <f t="shared" ref="AD140:AJ140" si="153">SUM(AD120:AD139)</f>
        <v>0</v>
      </c>
      <c r="AE140" s="41">
        <f t="shared" si="153"/>
        <v>1</v>
      </c>
      <c r="AF140" s="41">
        <f t="shared" si="153"/>
        <v>23</v>
      </c>
      <c r="AG140" s="41">
        <f t="shared" si="153"/>
        <v>0</v>
      </c>
      <c r="AH140" s="41">
        <f t="shared" si="153"/>
        <v>-1074.2254893444467</v>
      </c>
      <c r="AI140" s="45">
        <f t="shared" si="153"/>
        <v>20908.905286521865</v>
      </c>
      <c r="AJ140" s="41">
        <f t="shared" si="153"/>
        <v>23</v>
      </c>
      <c r="AK140" s="41">
        <f>IFERROR(AQ140/AN140,0)</f>
        <v>978.67913226894598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23</v>
      </c>
      <c r="AO140" s="41">
        <f t="shared" si="154"/>
        <v>0</v>
      </c>
      <c r="AP140" s="41">
        <f t="shared" si="154"/>
        <v>0</v>
      </c>
      <c r="AQ140" s="45">
        <f t="shared" si="154"/>
        <v>22509.620042185757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18054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16623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16788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18063.888000000003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-2902.5193831388424</v>
      </c>
      <c r="T142" s="39"/>
      <c r="U142" s="39"/>
      <c r="V142" s="53"/>
      <c r="W142" s="53"/>
      <c r="X142" s="110"/>
      <c r="Y142" s="39"/>
      <c r="Z142" s="39"/>
      <c r="AA142" s="54">
        <f>AA141-AA140</f>
        <v>-3763.1493622373564</v>
      </c>
      <c r="AB142" s="39"/>
      <c r="AC142" s="53"/>
      <c r="AD142" s="53"/>
      <c r="AE142" s="110"/>
      <c r="AF142" s="39"/>
      <c r="AG142" s="39"/>
      <c r="AH142" s="39"/>
      <c r="AI142" s="54">
        <f>AI141-AI140</f>
        <v>-4120.9052865218655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-4445.7320421857548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Programme 4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60</v>
      </c>
      <c r="H148" s="35">
        <f>IFERROR(G148/F148,0)</f>
        <v>0</v>
      </c>
      <c r="I148" s="156">
        <v>0</v>
      </c>
      <c r="J148" s="211">
        <v>0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 t="s">
        <v>754</v>
      </c>
      <c r="J149" s="212">
        <v>0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 t="s">
        <v>754</v>
      </c>
      <c r="J150" s="212">
        <v>0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 t="s">
        <v>754</v>
      </c>
      <c r="J151" s="212">
        <v>0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0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0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0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0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0</v>
      </c>
      <c r="G152" s="35">
        <f>SUMIFS(WORKING!$AC$3:$AC$6802,WORKING!$A$3:$A$6802,Results!$D$3,WORKING!$B$3:$B$6802,Results!A152,WORKING!$C$3:$C$6802,Results!C152)/1000</f>
        <v>0</v>
      </c>
      <c r="H152" s="35">
        <f t="shared" si="161"/>
        <v>0</v>
      </c>
      <c r="I152" s="187" t="s">
        <v>754</v>
      </c>
      <c r="J152" s="212">
        <v>0</v>
      </c>
      <c r="K152" s="217" t="str">
        <f t="shared" si="162"/>
        <v/>
      </c>
      <c r="L152" s="34">
        <f t="shared" si="155"/>
        <v>0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0</v>
      </c>
      <c r="N152" s="57">
        <v>0</v>
      </c>
      <c r="O152" s="57">
        <v>0</v>
      </c>
      <c r="P152" s="61">
        <f t="shared" si="156"/>
        <v>0</v>
      </c>
      <c r="Q152" s="40">
        <f t="shared" si="163"/>
        <v>0</v>
      </c>
      <c r="R152" s="40">
        <f t="shared" si="164"/>
        <v>0</v>
      </c>
      <c r="S152" s="44">
        <f t="shared" si="165"/>
        <v>0</v>
      </c>
      <c r="T152" s="35">
        <f t="shared" si="166"/>
        <v>0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0</v>
      </c>
      <c r="V152" s="57">
        <v>0</v>
      </c>
      <c r="W152" s="57">
        <v>0</v>
      </c>
      <c r="X152" s="61">
        <f t="shared" si="157"/>
        <v>0</v>
      </c>
      <c r="Y152" s="40">
        <f t="shared" si="167"/>
        <v>0</v>
      </c>
      <c r="Z152" s="40">
        <f t="shared" si="168"/>
        <v>0</v>
      </c>
      <c r="AA152" s="44">
        <f t="shared" si="169"/>
        <v>0</v>
      </c>
      <c r="AB152" s="35">
        <f t="shared" si="170"/>
        <v>0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0</v>
      </c>
      <c r="AD152" s="57">
        <v>0</v>
      </c>
      <c r="AE152" s="57">
        <v>0</v>
      </c>
      <c r="AF152" s="61">
        <f t="shared" si="158"/>
        <v>0</v>
      </c>
      <c r="AG152" s="40">
        <f t="shared" si="171"/>
        <v>0</v>
      </c>
      <c r="AH152" s="40">
        <f t="shared" si="172"/>
        <v>0</v>
      </c>
      <c r="AI152" s="44">
        <f t="shared" si="173"/>
        <v>0</v>
      </c>
      <c r="AJ152" s="35">
        <f t="shared" si="159"/>
        <v>0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0</v>
      </c>
      <c r="AL152" s="57">
        <v>0</v>
      </c>
      <c r="AM152" s="57">
        <v>0</v>
      </c>
      <c r="AN152" s="61">
        <f t="shared" si="160"/>
        <v>0</v>
      </c>
      <c r="AO152" s="40">
        <f t="shared" si="174"/>
        <v>0</v>
      </c>
      <c r="AP152" s="40">
        <f t="shared" si="175"/>
        <v>0</v>
      </c>
      <c r="AQ152" s="44">
        <f t="shared" si="176"/>
        <v>0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0</v>
      </c>
      <c r="G153" s="35">
        <f>SUMIFS(WORKING!$AC$3:$AC$6802,WORKING!$A$3:$A$6802,Results!$D$3,WORKING!$B$3:$B$6802,Results!A153,WORKING!$C$3:$C$6802,Results!C153)/1000</f>
        <v>0</v>
      </c>
      <c r="H153" s="35">
        <f t="shared" si="161"/>
        <v>0</v>
      </c>
      <c r="I153" s="187" t="s">
        <v>754</v>
      </c>
      <c r="J153" s="212">
        <v>0</v>
      </c>
      <c r="K153" s="217" t="str">
        <f t="shared" si="162"/>
        <v/>
      </c>
      <c r="L153" s="34">
        <f t="shared" si="155"/>
        <v>0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0</v>
      </c>
      <c r="N153" s="57">
        <v>0</v>
      </c>
      <c r="O153" s="57">
        <v>0</v>
      </c>
      <c r="P153" s="61">
        <f t="shared" si="156"/>
        <v>0</v>
      </c>
      <c r="Q153" s="40">
        <f t="shared" si="163"/>
        <v>0</v>
      </c>
      <c r="R153" s="40">
        <f t="shared" si="164"/>
        <v>0</v>
      </c>
      <c r="S153" s="44">
        <f t="shared" si="165"/>
        <v>0</v>
      </c>
      <c r="T153" s="35">
        <f t="shared" si="166"/>
        <v>0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0</v>
      </c>
      <c r="V153" s="57">
        <v>0</v>
      </c>
      <c r="W153" s="57">
        <v>0</v>
      </c>
      <c r="X153" s="61">
        <f t="shared" si="157"/>
        <v>0</v>
      </c>
      <c r="Y153" s="40">
        <f t="shared" si="167"/>
        <v>0</v>
      </c>
      <c r="Z153" s="40">
        <f t="shared" si="168"/>
        <v>0</v>
      </c>
      <c r="AA153" s="44">
        <f t="shared" si="169"/>
        <v>0</v>
      </c>
      <c r="AB153" s="35">
        <f t="shared" si="170"/>
        <v>0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0</v>
      </c>
      <c r="AD153" s="57">
        <v>0</v>
      </c>
      <c r="AE153" s="57">
        <v>0</v>
      </c>
      <c r="AF153" s="61">
        <f t="shared" si="158"/>
        <v>0</v>
      </c>
      <c r="AG153" s="40">
        <f t="shared" si="171"/>
        <v>0</v>
      </c>
      <c r="AH153" s="40">
        <f t="shared" si="172"/>
        <v>0</v>
      </c>
      <c r="AI153" s="44">
        <f t="shared" si="173"/>
        <v>0</v>
      </c>
      <c r="AJ153" s="35">
        <f t="shared" si="159"/>
        <v>0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0</v>
      </c>
      <c r="AL153" s="57">
        <v>0</v>
      </c>
      <c r="AM153" s="57">
        <v>0</v>
      </c>
      <c r="AN153" s="61">
        <f t="shared" si="160"/>
        <v>0</v>
      </c>
      <c r="AO153" s="40">
        <f t="shared" si="174"/>
        <v>0</v>
      </c>
      <c r="AP153" s="40">
        <f t="shared" si="175"/>
        <v>0</v>
      </c>
      <c r="AQ153" s="44">
        <f t="shared" si="176"/>
        <v>0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1</v>
      </c>
      <c r="G154" s="35">
        <f>SUMIFS(WORKING!$AC$3:$AC$6802,WORKING!$A$3:$A$6802,Results!$D$3,WORKING!$B$3:$B$6802,Results!A154,WORKING!$C$3:$C$6802,Results!C154)/1000</f>
        <v>293.75165000000004</v>
      </c>
      <c r="H154" s="35">
        <f t="shared" si="161"/>
        <v>293.75165000000004</v>
      </c>
      <c r="I154" s="187">
        <v>0</v>
      </c>
      <c r="J154" s="212">
        <v>0</v>
      </c>
      <c r="K154" s="217" t="str">
        <f t="shared" si="162"/>
        <v/>
      </c>
      <c r="L154" s="34">
        <f t="shared" si="155"/>
        <v>0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319.52493798209701</v>
      </c>
      <c r="N154" s="57">
        <v>0</v>
      </c>
      <c r="O154" s="57">
        <v>0</v>
      </c>
      <c r="P154" s="61">
        <f t="shared" si="156"/>
        <v>0</v>
      </c>
      <c r="Q154" s="40">
        <f t="shared" si="163"/>
        <v>0</v>
      </c>
      <c r="R154" s="40">
        <f t="shared" si="164"/>
        <v>0</v>
      </c>
      <c r="S154" s="44">
        <f t="shared" si="165"/>
        <v>0</v>
      </c>
      <c r="T154" s="35">
        <f t="shared" si="166"/>
        <v>0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346.61815880852498</v>
      </c>
      <c r="V154" s="57">
        <v>0</v>
      </c>
      <c r="W154" s="57">
        <v>0</v>
      </c>
      <c r="X154" s="61">
        <f t="shared" si="157"/>
        <v>0</v>
      </c>
      <c r="Y154" s="40">
        <f t="shared" si="167"/>
        <v>0</v>
      </c>
      <c r="Z154" s="40">
        <f t="shared" si="168"/>
        <v>0</v>
      </c>
      <c r="AA154" s="44">
        <f t="shared" si="169"/>
        <v>0</v>
      </c>
      <c r="AB154" s="35">
        <f t="shared" si="170"/>
        <v>0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375.65740619680167</v>
      </c>
      <c r="AD154" s="57">
        <v>0</v>
      </c>
      <c r="AE154" s="57">
        <v>0</v>
      </c>
      <c r="AF154" s="61">
        <f t="shared" si="158"/>
        <v>0</v>
      </c>
      <c r="AG154" s="40">
        <f t="shared" si="171"/>
        <v>0</v>
      </c>
      <c r="AH154" s="40">
        <f t="shared" si="172"/>
        <v>0</v>
      </c>
      <c r="AI154" s="44">
        <f t="shared" si="173"/>
        <v>0</v>
      </c>
      <c r="AJ154" s="35">
        <f t="shared" si="159"/>
        <v>0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406.36813472074363</v>
      </c>
      <c r="AL154" s="57">
        <v>0</v>
      </c>
      <c r="AM154" s="57">
        <v>0</v>
      </c>
      <c r="AN154" s="61">
        <f t="shared" si="160"/>
        <v>0</v>
      </c>
      <c r="AO154" s="40">
        <f t="shared" si="174"/>
        <v>0</v>
      </c>
      <c r="AP154" s="40">
        <f t="shared" si="175"/>
        <v>0</v>
      </c>
      <c r="AQ154" s="44">
        <f t="shared" si="176"/>
        <v>0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2</v>
      </c>
      <c r="G155" s="35">
        <f>SUMIFS(WORKING!$AC$3:$AC$6802,WORKING!$A$3:$A$6802,Results!$D$3,WORKING!$B$3:$B$6802,Results!A155,WORKING!$C$3:$C$6802,Results!C155)/1000</f>
        <v>1002.1368700000002</v>
      </c>
      <c r="H155" s="35">
        <f t="shared" si="161"/>
        <v>501.06843500000008</v>
      </c>
      <c r="I155" s="187">
        <v>0</v>
      </c>
      <c r="J155" s="212">
        <v>0</v>
      </c>
      <c r="K155" s="217" t="str">
        <f t="shared" si="162"/>
        <v/>
      </c>
      <c r="L155" s="34">
        <f t="shared" si="155"/>
        <v>0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545.49499219091808</v>
      </c>
      <c r="N155" s="57">
        <v>0</v>
      </c>
      <c r="O155" s="57">
        <v>0</v>
      </c>
      <c r="P155" s="61">
        <f t="shared" si="156"/>
        <v>0</v>
      </c>
      <c r="Q155" s="40">
        <f t="shared" si="163"/>
        <v>0</v>
      </c>
      <c r="R155" s="40">
        <f t="shared" si="164"/>
        <v>0</v>
      </c>
      <c r="S155" s="44">
        <f t="shared" si="165"/>
        <v>0</v>
      </c>
      <c r="T155" s="35">
        <f t="shared" si="166"/>
        <v>0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591.89737440755596</v>
      </c>
      <c r="V155" s="57">
        <v>0</v>
      </c>
      <c r="W155" s="57">
        <v>0</v>
      </c>
      <c r="X155" s="61">
        <f t="shared" si="157"/>
        <v>0</v>
      </c>
      <c r="Y155" s="40">
        <f t="shared" si="167"/>
        <v>0</v>
      </c>
      <c r="Z155" s="40">
        <f t="shared" si="168"/>
        <v>0</v>
      </c>
      <c r="AA155" s="44">
        <f t="shared" si="169"/>
        <v>0</v>
      </c>
      <c r="AB155" s="35">
        <f t="shared" si="170"/>
        <v>0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641.64670199455566</v>
      </c>
      <c r="AD155" s="57">
        <v>0</v>
      </c>
      <c r="AE155" s="57">
        <v>0</v>
      </c>
      <c r="AF155" s="61">
        <f t="shared" si="158"/>
        <v>0</v>
      </c>
      <c r="AG155" s="40">
        <f t="shared" si="171"/>
        <v>0</v>
      </c>
      <c r="AH155" s="40">
        <f t="shared" si="172"/>
        <v>0</v>
      </c>
      <c r="AI155" s="44">
        <f t="shared" si="173"/>
        <v>0</v>
      </c>
      <c r="AJ155" s="35">
        <f t="shared" si="159"/>
        <v>0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694.27606459228002</v>
      </c>
      <c r="AL155" s="57">
        <v>0</v>
      </c>
      <c r="AM155" s="57">
        <v>0</v>
      </c>
      <c r="AN155" s="61">
        <f t="shared" si="160"/>
        <v>0</v>
      </c>
      <c r="AO155" s="40">
        <f t="shared" si="174"/>
        <v>0</v>
      </c>
      <c r="AP155" s="40">
        <f t="shared" si="175"/>
        <v>0</v>
      </c>
      <c r="AQ155" s="44">
        <f t="shared" si="176"/>
        <v>0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0</v>
      </c>
      <c r="G156" s="35">
        <f>SUMIFS(WORKING!$AC$3:$AC$6802,WORKING!$A$3:$A$6802,Results!$D$3,WORKING!$B$3:$B$6802,Results!A156,WORKING!$C$3:$C$6802,Results!C156)/1000</f>
        <v>0</v>
      </c>
      <c r="H156" s="35">
        <f t="shared" si="161"/>
        <v>0</v>
      </c>
      <c r="I156" s="187" t="s">
        <v>754</v>
      </c>
      <c r="J156" s="212">
        <v>0</v>
      </c>
      <c r="K156" s="217" t="str">
        <f t="shared" si="162"/>
        <v/>
      </c>
      <c r="L156" s="34">
        <f t="shared" si="155"/>
        <v>0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0</v>
      </c>
      <c r="N156" s="57">
        <v>0</v>
      </c>
      <c r="O156" s="57">
        <v>0</v>
      </c>
      <c r="P156" s="61">
        <f t="shared" si="156"/>
        <v>0</v>
      </c>
      <c r="Q156" s="40">
        <f t="shared" si="163"/>
        <v>0</v>
      </c>
      <c r="R156" s="40">
        <f t="shared" si="164"/>
        <v>0</v>
      </c>
      <c r="S156" s="44">
        <f t="shared" si="165"/>
        <v>0</v>
      </c>
      <c r="T156" s="35">
        <f t="shared" si="166"/>
        <v>0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0</v>
      </c>
      <c r="V156" s="57">
        <v>0</v>
      </c>
      <c r="W156" s="57">
        <v>0</v>
      </c>
      <c r="X156" s="61">
        <f t="shared" si="157"/>
        <v>0</v>
      </c>
      <c r="Y156" s="40">
        <f t="shared" si="167"/>
        <v>0</v>
      </c>
      <c r="Z156" s="40">
        <f t="shared" si="168"/>
        <v>0</v>
      </c>
      <c r="AA156" s="44">
        <f t="shared" si="169"/>
        <v>0</v>
      </c>
      <c r="AB156" s="35">
        <f t="shared" si="170"/>
        <v>0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0</v>
      </c>
      <c r="AD156" s="57">
        <v>0</v>
      </c>
      <c r="AE156" s="57">
        <v>0</v>
      </c>
      <c r="AF156" s="61">
        <f t="shared" si="158"/>
        <v>0</v>
      </c>
      <c r="AG156" s="40">
        <f t="shared" si="171"/>
        <v>0</v>
      </c>
      <c r="AH156" s="40">
        <f t="shared" si="172"/>
        <v>0</v>
      </c>
      <c r="AI156" s="44">
        <f t="shared" si="173"/>
        <v>0</v>
      </c>
      <c r="AJ156" s="35">
        <f t="shared" si="159"/>
        <v>0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0</v>
      </c>
      <c r="AL156" s="57">
        <v>0</v>
      </c>
      <c r="AM156" s="57">
        <v>0</v>
      </c>
      <c r="AN156" s="61">
        <f t="shared" si="160"/>
        <v>0</v>
      </c>
      <c r="AO156" s="40">
        <f t="shared" si="174"/>
        <v>0</v>
      </c>
      <c r="AP156" s="40">
        <f t="shared" si="175"/>
        <v>0</v>
      </c>
      <c r="AQ156" s="44">
        <f t="shared" si="176"/>
        <v>0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0</v>
      </c>
      <c r="G157" s="35">
        <f>SUMIFS(WORKING!$AC$3:$AC$6802,WORKING!$A$3:$A$6802,Results!$D$3,WORKING!$B$3:$B$6802,Results!A157,WORKING!$C$3:$C$6802,Results!C157)/1000</f>
        <v>8.1275700000000004</v>
      </c>
      <c r="H157" s="35">
        <f t="shared" si="161"/>
        <v>0</v>
      </c>
      <c r="I157" s="187" t="s">
        <v>754</v>
      </c>
      <c r="J157" s="212">
        <v>0</v>
      </c>
      <c r="K157" s="217" t="str">
        <f t="shared" si="162"/>
        <v/>
      </c>
      <c r="L157" s="34">
        <f t="shared" si="155"/>
        <v>0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0</v>
      </c>
      <c r="N157" s="57">
        <v>0</v>
      </c>
      <c r="O157" s="57">
        <v>0</v>
      </c>
      <c r="P157" s="61">
        <f t="shared" si="156"/>
        <v>0</v>
      </c>
      <c r="Q157" s="40">
        <f t="shared" si="163"/>
        <v>0</v>
      </c>
      <c r="R157" s="40">
        <f t="shared" si="164"/>
        <v>0</v>
      </c>
      <c r="S157" s="44">
        <f t="shared" si="165"/>
        <v>0</v>
      </c>
      <c r="T157" s="35">
        <f t="shared" si="166"/>
        <v>0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0</v>
      </c>
      <c r="V157" s="57">
        <v>0</v>
      </c>
      <c r="W157" s="57">
        <v>0</v>
      </c>
      <c r="X157" s="61">
        <f t="shared" si="157"/>
        <v>0</v>
      </c>
      <c r="Y157" s="40">
        <f t="shared" si="167"/>
        <v>0</v>
      </c>
      <c r="Z157" s="40">
        <f t="shared" si="168"/>
        <v>0</v>
      </c>
      <c r="AA157" s="44">
        <f t="shared" si="169"/>
        <v>0</v>
      </c>
      <c r="AB157" s="35">
        <f t="shared" si="170"/>
        <v>0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0</v>
      </c>
      <c r="AD157" s="57">
        <v>0</v>
      </c>
      <c r="AE157" s="57">
        <v>0</v>
      </c>
      <c r="AF157" s="61">
        <f t="shared" si="158"/>
        <v>0</v>
      </c>
      <c r="AG157" s="40">
        <f t="shared" si="171"/>
        <v>0</v>
      </c>
      <c r="AH157" s="40">
        <f t="shared" si="172"/>
        <v>0</v>
      </c>
      <c r="AI157" s="44">
        <f t="shared" si="173"/>
        <v>0</v>
      </c>
      <c r="AJ157" s="35">
        <f t="shared" si="159"/>
        <v>0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0</v>
      </c>
      <c r="AL157" s="57">
        <v>0</v>
      </c>
      <c r="AM157" s="57">
        <v>0</v>
      </c>
      <c r="AN157" s="61">
        <f t="shared" si="160"/>
        <v>0</v>
      </c>
      <c r="AO157" s="40">
        <f t="shared" si="174"/>
        <v>0</v>
      </c>
      <c r="AP157" s="40">
        <f t="shared" si="175"/>
        <v>0</v>
      </c>
      <c r="AQ157" s="44">
        <f t="shared" si="176"/>
        <v>0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0</v>
      </c>
      <c r="G158" s="35">
        <f>SUMIFS(WORKING!$AC$3:$AC$6802,WORKING!$A$3:$A$6802,Results!$D$3,WORKING!$B$3:$B$6802,Results!A158,WORKING!$C$3:$C$6802,Results!C158)/1000</f>
        <v>0</v>
      </c>
      <c r="H158" s="35">
        <f t="shared" si="161"/>
        <v>0</v>
      </c>
      <c r="I158" s="187" t="s">
        <v>754</v>
      </c>
      <c r="J158" s="212">
        <v>0</v>
      </c>
      <c r="K158" s="217" t="str">
        <f t="shared" si="162"/>
        <v/>
      </c>
      <c r="L158" s="34">
        <f t="shared" si="155"/>
        <v>0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0</v>
      </c>
      <c r="N158" s="57">
        <v>0</v>
      </c>
      <c r="O158" s="57">
        <v>0</v>
      </c>
      <c r="P158" s="61">
        <f t="shared" si="156"/>
        <v>0</v>
      </c>
      <c r="Q158" s="40">
        <f t="shared" si="163"/>
        <v>0</v>
      </c>
      <c r="R158" s="40">
        <f t="shared" si="164"/>
        <v>0</v>
      </c>
      <c r="S158" s="44">
        <f t="shared" si="165"/>
        <v>0</v>
      </c>
      <c r="T158" s="35">
        <f t="shared" si="166"/>
        <v>0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0</v>
      </c>
      <c r="V158" s="57">
        <v>0</v>
      </c>
      <c r="W158" s="57">
        <v>0</v>
      </c>
      <c r="X158" s="61">
        <f t="shared" si="157"/>
        <v>0</v>
      </c>
      <c r="Y158" s="40">
        <f t="shared" si="167"/>
        <v>0</v>
      </c>
      <c r="Z158" s="40">
        <f t="shared" si="168"/>
        <v>0</v>
      </c>
      <c r="AA158" s="44">
        <f t="shared" si="169"/>
        <v>0</v>
      </c>
      <c r="AB158" s="35">
        <f t="shared" si="170"/>
        <v>0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0</v>
      </c>
      <c r="AD158" s="57">
        <v>0</v>
      </c>
      <c r="AE158" s="57">
        <v>0</v>
      </c>
      <c r="AF158" s="61">
        <f t="shared" si="158"/>
        <v>0</v>
      </c>
      <c r="AG158" s="40">
        <f t="shared" si="171"/>
        <v>0</v>
      </c>
      <c r="AH158" s="40">
        <f t="shared" si="172"/>
        <v>0</v>
      </c>
      <c r="AI158" s="44">
        <f t="shared" si="173"/>
        <v>0</v>
      </c>
      <c r="AJ158" s="35">
        <f t="shared" si="159"/>
        <v>0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0</v>
      </c>
      <c r="AL158" s="57">
        <v>0</v>
      </c>
      <c r="AM158" s="57">
        <v>0</v>
      </c>
      <c r="AN158" s="61">
        <f t="shared" si="160"/>
        <v>0</v>
      </c>
      <c r="AO158" s="40">
        <f t="shared" si="174"/>
        <v>0</v>
      </c>
      <c r="AP158" s="40">
        <f t="shared" si="175"/>
        <v>0</v>
      </c>
      <c r="AQ158" s="44">
        <f t="shared" si="176"/>
        <v>0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1</v>
      </c>
      <c r="G159" s="35">
        <f>SUMIFS(WORKING!$AC$3:$AC$6802,WORKING!$A$3:$A$6802,Results!$D$3,WORKING!$B$3:$B$6802,Results!A159,WORKING!$C$3:$C$6802,Results!C159)/1000</f>
        <v>894.13758999999993</v>
      </c>
      <c r="H159" s="35">
        <f t="shared" si="161"/>
        <v>894.13758999999993</v>
      </c>
      <c r="I159" s="187">
        <v>0</v>
      </c>
      <c r="J159" s="212">
        <v>0</v>
      </c>
      <c r="K159" s="217" t="str">
        <f t="shared" si="162"/>
        <v/>
      </c>
      <c r="L159" s="34">
        <f t="shared" si="155"/>
        <v>0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976.52201609960002</v>
      </c>
      <c r="N159" s="57">
        <v>0</v>
      </c>
      <c r="O159" s="57">
        <v>0</v>
      </c>
      <c r="P159" s="61">
        <f t="shared" si="156"/>
        <v>0</v>
      </c>
      <c r="Q159" s="40">
        <f t="shared" si="163"/>
        <v>0</v>
      </c>
      <c r="R159" s="40">
        <f t="shared" si="164"/>
        <v>0</v>
      </c>
      <c r="S159" s="44">
        <f t="shared" si="165"/>
        <v>0</v>
      </c>
      <c r="T159" s="35">
        <f t="shared" si="166"/>
        <v>0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1060.5502026895163</v>
      </c>
      <c r="V159" s="57">
        <v>0</v>
      </c>
      <c r="W159" s="57">
        <v>0</v>
      </c>
      <c r="X159" s="61">
        <f t="shared" si="157"/>
        <v>0</v>
      </c>
      <c r="Y159" s="40">
        <f t="shared" si="167"/>
        <v>0</v>
      </c>
      <c r="Z159" s="40">
        <f t="shared" si="168"/>
        <v>0</v>
      </c>
      <c r="AA159" s="44">
        <f t="shared" si="169"/>
        <v>0</v>
      </c>
      <c r="AB159" s="35">
        <f t="shared" si="170"/>
        <v>0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1150.7324259324039</v>
      </c>
      <c r="AD159" s="57">
        <v>0</v>
      </c>
      <c r="AE159" s="57">
        <v>0</v>
      </c>
      <c r="AF159" s="61">
        <f t="shared" si="158"/>
        <v>0</v>
      </c>
      <c r="AG159" s="40">
        <f t="shared" si="171"/>
        <v>0</v>
      </c>
      <c r="AH159" s="40">
        <f t="shared" si="172"/>
        <v>0</v>
      </c>
      <c r="AI159" s="44">
        <f t="shared" si="173"/>
        <v>0</v>
      </c>
      <c r="AJ159" s="35">
        <f t="shared" si="159"/>
        <v>0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1246.2471696492414</v>
      </c>
      <c r="AL159" s="57">
        <v>0</v>
      </c>
      <c r="AM159" s="57">
        <v>0</v>
      </c>
      <c r="AN159" s="61">
        <f t="shared" si="160"/>
        <v>0</v>
      </c>
      <c r="AO159" s="40">
        <f t="shared" si="174"/>
        <v>0</v>
      </c>
      <c r="AP159" s="40">
        <f t="shared" si="175"/>
        <v>0</v>
      </c>
      <c r="AQ159" s="44">
        <f t="shared" si="176"/>
        <v>0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4</v>
      </c>
      <c r="G160" s="35">
        <f>SUMIFS(WORKING!$AC$3:$AC$6802,WORKING!$A$3:$A$6802,Results!$D$3,WORKING!$B$3:$B$6802,Results!A160,WORKING!$C$3:$C$6802,Results!C160)/1000</f>
        <v>4242.5456799999993</v>
      </c>
      <c r="H160" s="35">
        <f t="shared" si="161"/>
        <v>1060.6364199999998</v>
      </c>
      <c r="I160" s="187">
        <v>0</v>
      </c>
      <c r="J160" s="212">
        <v>0</v>
      </c>
      <c r="K160" s="217" t="str">
        <f t="shared" si="162"/>
        <v/>
      </c>
      <c r="L160" s="34">
        <f t="shared" si="155"/>
        <v>0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1111.9777710699623</v>
      </c>
      <c r="N160" s="57">
        <v>0</v>
      </c>
      <c r="O160" s="57">
        <v>0</v>
      </c>
      <c r="P160" s="61">
        <f t="shared" si="156"/>
        <v>0</v>
      </c>
      <c r="Q160" s="40">
        <f t="shared" si="163"/>
        <v>0</v>
      </c>
      <c r="R160" s="40">
        <f t="shared" si="164"/>
        <v>0</v>
      </c>
      <c r="S160" s="44">
        <f t="shared" si="165"/>
        <v>0</v>
      </c>
      <c r="T160" s="35">
        <f t="shared" si="166"/>
        <v>0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1196.2755296637026</v>
      </c>
      <c r="V160" s="57">
        <v>0</v>
      </c>
      <c r="W160" s="57">
        <v>0</v>
      </c>
      <c r="X160" s="61">
        <f t="shared" si="157"/>
        <v>0</v>
      </c>
      <c r="Y160" s="40">
        <f t="shared" si="167"/>
        <v>0</v>
      </c>
      <c r="Z160" s="40">
        <f t="shared" si="168"/>
        <v>0</v>
      </c>
      <c r="AA160" s="44">
        <f t="shared" si="169"/>
        <v>0</v>
      </c>
      <c r="AB160" s="35">
        <f t="shared" si="170"/>
        <v>0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1285.7496877900412</v>
      </c>
      <c r="AD160" s="57">
        <v>0</v>
      </c>
      <c r="AE160" s="57">
        <v>0</v>
      </c>
      <c r="AF160" s="61">
        <f t="shared" si="158"/>
        <v>0</v>
      </c>
      <c r="AG160" s="40">
        <f t="shared" si="171"/>
        <v>0</v>
      </c>
      <c r="AH160" s="40">
        <f t="shared" si="172"/>
        <v>0</v>
      </c>
      <c r="AI160" s="44">
        <f t="shared" si="173"/>
        <v>0</v>
      </c>
      <c r="AJ160" s="35">
        <f t="shared" si="159"/>
        <v>0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1379.3061198294715</v>
      </c>
      <c r="AL160" s="57">
        <v>0</v>
      </c>
      <c r="AM160" s="57">
        <v>0</v>
      </c>
      <c r="AN160" s="61">
        <f t="shared" si="160"/>
        <v>0</v>
      </c>
      <c r="AO160" s="40">
        <f t="shared" si="174"/>
        <v>0</v>
      </c>
      <c r="AP160" s="40">
        <f t="shared" si="175"/>
        <v>0</v>
      </c>
      <c r="AQ160" s="44">
        <f t="shared" si="176"/>
        <v>0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1</v>
      </c>
      <c r="G161" s="35">
        <f>SUMIFS(WORKING!$AC$3:$AC$6802,WORKING!$A$3:$A$6802,Results!$D$3,WORKING!$B$3:$B$6802,Results!A161,WORKING!$C$3:$C$6802,Results!C161)/1000</f>
        <v>1090.2007699999999</v>
      </c>
      <c r="H161" s="35">
        <f t="shared" si="161"/>
        <v>1090.2007699999999</v>
      </c>
      <c r="I161" s="187">
        <v>0</v>
      </c>
      <c r="J161" s="212">
        <v>0</v>
      </c>
      <c r="K161" s="217" t="str">
        <f t="shared" si="162"/>
        <v/>
      </c>
      <c r="L161" s="34">
        <f t="shared" si="155"/>
        <v>0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1142.7194051109498</v>
      </c>
      <c r="N161" s="57">
        <v>0</v>
      </c>
      <c r="O161" s="57">
        <v>0</v>
      </c>
      <c r="P161" s="61">
        <f t="shared" si="156"/>
        <v>0</v>
      </c>
      <c r="Q161" s="40">
        <f t="shared" si="163"/>
        <v>0</v>
      </c>
      <c r="R161" s="40">
        <f t="shared" si="164"/>
        <v>0</v>
      </c>
      <c r="S161" s="44">
        <f t="shared" si="165"/>
        <v>0</v>
      </c>
      <c r="T161" s="35">
        <f t="shared" si="166"/>
        <v>0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1229.0746580313219</v>
      </c>
      <c r="V161" s="57">
        <v>0</v>
      </c>
      <c r="W161" s="57">
        <v>0</v>
      </c>
      <c r="X161" s="61">
        <f t="shared" si="157"/>
        <v>0</v>
      </c>
      <c r="Y161" s="40">
        <f t="shared" si="167"/>
        <v>0</v>
      </c>
      <c r="Z161" s="40">
        <f t="shared" si="168"/>
        <v>0</v>
      </c>
      <c r="AA161" s="44">
        <f t="shared" si="169"/>
        <v>0</v>
      </c>
      <c r="AB161" s="35">
        <f t="shared" si="170"/>
        <v>0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1320.7086453575043</v>
      </c>
      <c r="AD161" s="57">
        <v>0</v>
      </c>
      <c r="AE161" s="57">
        <v>0</v>
      </c>
      <c r="AF161" s="61">
        <f t="shared" si="158"/>
        <v>0</v>
      </c>
      <c r="AG161" s="40">
        <f t="shared" si="171"/>
        <v>0</v>
      </c>
      <c r="AH161" s="40">
        <f t="shared" si="172"/>
        <v>0</v>
      </c>
      <c r="AI161" s="44">
        <f t="shared" si="173"/>
        <v>0</v>
      </c>
      <c r="AJ161" s="35">
        <f t="shared" si="159"/>
        <v>0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1416.494212820955</v>
      </c>
      <c r="AL161" s="57">
        <v>0</v>
      </c>
      <c r="AM161" s="57">
        <v>0</v>
      </c>
      <c r="AN161" s="61">
        <f t="shared" si="160"/>
        <v>0</v>
      </c>
      <c r="AO161" s="40">
        <f t="shared" si="174"/>
        <v>0</v>
      </c>
      <c r="AP161" s="40">
        <f t="shared" si="175"/>
        <v>0</v>
      </c>
      <c r="AQ161" s="44">
        <f t="shared" si="176"/>
        <v>0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0</v>
      </c>
      <c r="G162" s="35">
        <f>SUMIFS(WORKING!$AC$3:$AC$6802,WORKING!$A$3:$A$6802,Results!$D$3,WORKING!$B$3:$B$6802,Results!A162,WORKING!$C$3:$C$6802,Results!C162)/1000</f>
        <v>0</v>
      </c>
      <c r="H162" s="35">
        <f t="shared" si="161"/>
        <v>0</v>
      </c>
      <c r="I162" s="187" t="s">
        <v>754</v>
      </c>
      <c r="J162" s="212" t="s">
        <v>754</v>
      </c>
      <c r="K162" s="217" t="str">
        <f t="shared" si="162"/>
        <v/>
      </c>
      <c r="L162" s="34">
        <f t="shared" si="155"/>
        <v>0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0</v>
      </c>
      <c r="N162" s="57">
        <v>0</v>
      </c>
      <c r="O162" s="57">
        <v>0</v>
      </c>
      <c r="P162" s="61">
        <f t="shared" si="156"/>
        <v>0</v>
      </c>
      <c r="Q162" s="40">
        <f t="shared" si="163"/>
        <v>0</v>
      </c>
      <c r="R162" s="40">
        <f t="shared" si="164"/>
        <v>0</v>
      </c>
      <c r="S162" s="44">
        <f t="shared" si="165"/>
        <v>0</v>
      </c>
      <c r="T162" s="35">
        <f t="shared" si="166"/>
        <v>0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0</v>
      </c>
      <c r="V162" s="57">
        <v>0</v>
      </c>
      <c r="W162" s="57">
        <v>0</v>
      </c>
      <c r="X162" s="61">
        <f t="shared" si="157"/>
        <v>0</v>
      </c>
      <c r="Y162" s="40">
        <f t="shared" si="167"/>
        <v>0</v>
      </c>
      <c r="Z162" s="40">
        <f t="shared" si="168"/>
        <v>0</v>
      </c>
      <c r="AA162" s="44">
        <f t="shared" si="169"/>
        <v>0</v>
      </c>
      <c r="AB162" s="35">
        <f t="shared" si="170"/>
        <v>0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0</v>
      </c>
      <c r="AD162" s="57">
        <v>0</v>
      </c>
      <c r="AE162" s="57">
        <v>0</v>
      </c>
      <c r="AF162" s="61">
        <f t="shared" si="158"/>
        <v>0</v>
      </c>
      <c r="AG162" s="40">
        <f t="shared" si="171"/>
        <v>0</v>
      </c>
      <c r="AH162" s="40">
        <f t="shared" si="172"/>
        <v>0</v>
      </c>
      <c r="AI162" s="44">
        <f t="shared" si="173"/>
        <v>0</v>
      </c>
      <c r="AJ162" s="35">
        <f t="shared" si="159"/>
        <v>0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0</v>
      </c>
      <c r="AL162" s="57">
        <v>0</v>
      </c>
      <c r="AM162" s="57">
        <v>0</v>
      </c>
      <c r="AN162" s="61">
        <f t="shared" si="160"/>
        <v>0</v>
      </c>
      <c r="AO162" s="40">
        <f t="shared" si="174"/>
        <v>0</v>
      </c>
      <c r="AP162" s="40">
        <f t="shared" si="175"/>
        <v>0</v>
      </c>
      <c r="AQ162" s="44">
        <f t="shared" si="176"/>
        <v>0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9</v>
      </c>
      <c r="G168" s="41">
        <f>SUM(G148:G167)</f>
        <v>7590.90013</v>
      </c>
      <c r="H168" s="41">
        <f>IFERROR(G168/F168,0)</f>
        <v>843.43334777777773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0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0</v>
      </c>
      <c r="K168" s="41" t="str">
        <f>IFERROR(J168/I168,"")</f>
        <v/>
      </c>
      <c r="L168" s="41">
        <f>SUM(L148:L167)</f>
        <v>0</v>
      </c>
      <c r="M168" s="41">
        <f>IFERROR(S168/P168,0)</f>
        <v>0</v>
      </c>
      <c r="N168" s="41">
        <f t="shared" ref="N168:T168" si="177">SUM(N148:N167)</f>
        <v>0</v>
      </c>
      <c r="O168" s="41">
        <f t="shared" si="177"/>
        <v>0</v>
      </c>
      <c r="P168" s="41">
        <f t="shared" si="177"/>
        <v>0</v>
      </c>
      <c r="Q168" s="41">
        <f t="shared" si="177"/>
        <v>0</v>
      </c>
      <c r="R168" s="41">
        <f t="shared" si="177"/>
        <v>0</v>
      </c>
      <c r="S168" s="45">
        <f t="shared" si="177"/>
        <v>0</v>
      </c>
      <c r="T168" s="41">
        <f t="shared" si="177"/>
        <v>0</v>
      </c>
      <c r="U168" s="41">
        <f>IFERROR(AA168/X168,0)</f>
        <v>0</v>
      </c>
      <c r="V168" s="41">
        <f t="shared" ref="V168:AB168" si="178">SUM(V148:V167)</f>
        <v>0</v>
      </c>
      <c r="W168" s="41">
        <f t="shared" si="178"/>
        <v>0</v>
      </c>
      <c r="X168" s="41">
        <f t="shared" si="178"/>
        <v>0</v>
      </c>
      <c r="Y168" s="41">
        <f t="shared" si="178"/>
        <v>0</v>
      </c>
      <c r="Z168" s="41">
        <f t="shared" si="178"/>
        <v>0</v>
      </c>
      <c r="AA168" s="45">
        <f t="shared" si="178"/>
        <v>0</v>
      </c>
      <c r="AB168" s="41">
        <f t="shared" si="178"/>
        <v>0</v>
      </c>
      <c r="AC168" s="41">
        <f>IFERROR(AI168/AF168,0)</f>
        <v>0</v>
      </c>
      <c r="AD168" s="41">
        <f t="shared" ref="AD168:AJ168" si="179">SUM(AD148:AD167)</f>
        <v>0</v>
      </c>
      <c r="AE168" s="41">
        <f t="shared" si="179"/>
        <v>0</v>
      </c>
      <c r="AF168" s="41">
        <f t="shared" si="179"/>
        <v>0</v>
      </c>
      <c r="AG168" s="41">
        <f t="shared" si="179"/>
        <v>0</v>
      </c>
      <c r="AH168" s="41">
        <f t="shared" si="179"/>
        <v>0</v>
      </c>
      <c r="AI168" s="45">
        <f t="shared" si="179"/>
        <v>0</v>
      </c>
      <c r="AJ168" s="41">
        <f t="shared" si="179"/>
        <v>0</v>
      </c>
      <c r="AK168" s="41">
        <f>IFERROR(AQ168/AN168,0)</f>
        <v>0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0</v>
      </c>
      <c r="AO168" s="41">
        <f t="shared" si="180"/>
        <v>0</v>
      </c>
      <c r="AP168" s="41">
        <f t="shared" si="180"/>
        <v>0</v>
      </c>
      <c r="AQ168" s="45">
        <f t="shared" si="180"/>
        <v>0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0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0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0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0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0</v>
      </c>
      <c r="T170" s="39"/>
      <c r="U170" s="39"/>
      <c r="V170" s="53"/>
      <c r="W170" s="53"/>
      <c r="X170" s="110"/>
      <c r="Y170" s="39"/>
      <c r="Z170" s="39"/>
      <c r="AA170" s="54">
        <f>AA169-AA168</f>
        <v>0</v>
      </c>
      <c r="AB170" s="39"/>
      <c r="AC170" s="53"/>
      <c r="AD170" s="53"/>
      <c r="AE170" s="110"/>
      <c r="AF170" s="39"/>
      <c r="AG170" s="39"/>
      <c r="AH170" s="39"/>
      <c r="AI170" s="54">
        <f>AI169-AI168</f>
        <v>0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0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Programme 5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 t="s">
        <v>754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 t="s">
        <v>754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 t="s">
        <v>754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 t="s">
        <v>754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 t="s">
        <v>754</v>
      </c>
      <c r="J180" s="212" t="s">
        <v>754</v>
      </c>
      <c r="K180" s="217" t="str">
        <f t="shared" si="188"/>
        <v/>
      </c>
      <c r="L180" s="34">
        <f t="shared" si="181"/>
        <v>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0</v>
      </c>
      <c r="N180" s="57">
        <v>0</v>
      </c>
      <c r="O180" s="57">
        <v>0</v>
      </c>
      <c r="P180" s="61">
        <f t="shared" si="182"/>
        <v>0</v>
      </c>
      <c r="Q180" s="40">
        <f t="shared" si="189"/>
        <v>0</v>
      </c>
      <c r="R180" s="40">
        <f t="shared" si="190"/>
        <v>0</v>
      </c>
      <c r="S180" s="44">
        <f t="shared" si="191"/>
        <v>0</v>
      </c>
      <c r="T180" s="35">
        <f t="shared" si="192"/>
        <v>0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0</v>
      </c>
      <c r="V180" s="57">
        <v>0</v>
      </c>
      <c r="W180" s="57">
        <v>0</v>
      </c>
      <c r="X180" s="61">
        <f t="shared" si="183"/>
        <v>0</v>
      </c>
      <c r="Y180" s="40">
        <f t="shared" si="193"/>
        <v>0</v>
      </c>
      <c r="Z180" s="40">
        <f t="shared" si="194"/>
        <v>0</v>
      </c>
      <c r="AA180" s="44">
        <f t="shared" si="195"/>
        <v>0</v>
      </c>
      <c r="AB180" s="35">
        <f t="shared" si="196"/>
        <v>0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0</v>
      </c>
      <c r="AD180" s="57">
        <v>0</v>
      </c>
      <c r="AE180" s="57">
        <v>0</v>
      </c>
      <c r="AF180" s="61">
        <f t="shared" si="184"/>
        <v>0</v>
      </c>
      <c r="AG180" s="40">
        <f t="shared" si="197"/>
        <v>0</v>
      </c>
      <c r="AH180" s="40">
        <f t="shared" si="198"/>
        <v>0</v>
      </c>
      <c r="AI180" s="44">
        <f t="shared" si="199"/>
        <v>0</v>
      </c>
      <c r="AJ180" s="35">
        <f t="shared" si="185"/>
        <v>0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0</v>
      </c>
      <c r="AL180" s="57">
        <v>0</v>
      </c>
      <c r="AM180" s="57">
        <v>0</v>
      </c>
      <c r="AN180" s="61">
        <f t="shared" si="186"/>
        <v>0</v>
      </c>
      <c r="AO180" s="40">
        <f t="shared" si="200"/>
        <v>0</v>
      </c>
      <c r="AP180" s="40">
        <f t="shared" si="201"/>
        <v>0</v>
      </c>
      <c r="AQ180" s="44">
        <f t="shared" si="202"/>
        <v>0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0</v>
      </c>
      <c r="G181" s="35">
        <f>SUMIFS(WORKING!$AC$3:$AC$6802,WORKING!$A$3:$A$6802,Results!$D$3,WORKING!$B$3:$B$6802,Results!A181,WORKING!$C$3:$C$6802,Results!C181)/1000</f>
        <v>0</v>
      </c>
      <c r="H181" s="35">
        <f t="shared" si="187"/>
        <v>0</v>
      </c>
      <c r="I181" s="187" t="s">
        <v>754</v>
      </c>
      <c r="J181" s="212" t="s">
        <v>754</v>
      </c>
      <c r="K181" s="217" t="str">
        <f t="shared" si="188"/>
        <v/>
      </c>
      <c r="L181" s="34">
        <f t="shared" si="181"/>
        <v>0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0</v>
      </c>
      <c r="N181" s="57">
        <v>0</v>
      </c>
      <c r="O181" s="57">
        <v>0</v>
      </c>
      <c r="P181" s="61">
        <f t="shared" si="182"/>
        <v>0</v>
      </c>
      <c r="Q181" s="40">
        <f t="shared" si="189"/>
        <v>0</v>
      </c>
      <c r="R181" s="40">
        <f t="shared" si="190"/>
        <v>0</v>
      </c>
      <c r="S181" s="44">
        <f t="shared" si="191"/>
        <v>0</v>
      </c>
      <c r="T181" s="35">
        <f t="shared" si="192"/>
        <v>0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0</v>
      </c>
      <c r="V181" s="57">
        <v>0</v>
      </c>
      <c r="W181" s="57">
        <v>0</v>
      </c>
      <c r="X181" s="61">
        <f t="shared" si="183"/>
        <v>0</v>
      </c>
      <c r="Y181" s="40">
        <f t="shared" si="193"/>
        <v>0</v>
      </c>
      <c r="Z181" s="40">
        <f t="shared" si="194"/>
        <v>0</v>
      </c>
      <c r="AA181" s="44">
        <f t="shared" si="195"/>
        <v>0</v>
      </c>
      <c r="AB181" s="35">
        <f t="shared" si="196"/>
        <v>0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0</v>
      </c>
      <c r="AD181" s="57">
        <v>0</v>
      </c>
      <c r="AE181" s="57">
        <v>0</v>
      </c>
      <c r="AF181" s="61">
        <f t="shared" si="184"/>
        <v>0</v>
      </c>
      <c r="AG181" s="40">
        <f t="shared" si="197"/>
        <v>0</v>
      </c>
      <c r="AH181" s="40">
        <f t="shared" si="198"/>
        <v>0</v>
      </c>
      <c r="AI181" s="44">
        <f t="shared" si="199"/>
        <v>0</v>
      </c>
      <c r="AJ181" s="35">
        <f t="shared" si="185"/>
        <v>0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0</v>
      </c>
      <c r="AL181" s="57">
        <v>0</v>
      </c>
      <c r="AM181" s="57">
        <v>0</v>
      </c>
      <c r="AN181" s="61">
        <f t="shared" si="186"/>
        <v>0</v>
      </c>
      <c r="AO181" s="40">
        <f t="shared" si="200"/>
        <v>0</v>
      </c>
      <c r="AP181" s="40">
        <f t="shared" si="201"/>
        <v>0</v>
      </c>
      <c r="AQ181" s="44">
        <f t="shared" si="202"/>
        <v>0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0</v>
      </c>
      <c r="G182" s="35">
        <f>SUMIFS(WORKING!$AC$3:$AC$6802,WORKING!$A$3:$A$6802,Results!$D$3,WORKING!$B$3:$B$6802,Results!A182,WORKING!$C$3:$C$6802,Results!C182)/1000</f>
        <v>0</v>
      </c>
      <c r="H182" s="35">
        <f t="shared" si="187"/>
        <v>0</v>
      </c>
      <c r="I182" s="187" t="s">
        <v>754</v>
      </c>
      <c r="J182" s="212" t="s">
        <v>754</v>
      </c>
      <c r="K182" s="217" t="str">
        <f t="shared" si="188"/>
        <v/>
      </c>
      <c r="L182" s="34">
        <f t="shared" si="181"/>
        <v>0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0</v>
      </c>
      <c r="N182" s="57">
        <v>0</v>
      </c>
      <c r="O182" s="57">
        <v>0</v>
      </c>
      <c r="P182" s="61">
        <f t="shared" si="182"/>
        <v>0</v>
      </c>
      <c r="Q182" s="40">
        <f t="shared" si="189"/>
        <v>0</v>
      </c>
      <c r="R182" s="40">
        <f t="shared" si="190"/>
        <v>0</v>
      </c>
      <c r="S182" s="44">
        <f t="shared" si="191"/>
        <v>0</v>
      </c>
      <c r="T182" s="35">
        <f t="shared" si="192"/>
        <v>0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0</v>
      </c>
      <c r="V182" s="57">
        <v>0</v>
      </c>
      <c r="W182" s="57">
        <v>0</v>
      </c>
      <c r="X182" s="61">
        <f t="shared" si="183"/>
        <v>0</v>
      </c>
      <c r="Y182" s="40">
        <f t="shared" si="193"/>
        <v>0</v>
      </c>
      <c r="Z182" s="40">
        <f t="shared" si="194"/>
        <v>0</v>
      </c>
      <c r="AA182" s="44">
        <f t="shared" si="195"/>
        <v>0</v>
      </c>
      <c r="AB182" s="35">
        <f t="shared" si="196"/>
        <v>0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0</v>
      </c>
      <c r="AD182" s="57">
        <v>0</v>
      </c>
      <c r="AE182" s="57">
        <v>0</v>
      </c>
      <c r="AF182" s="61">
        <f t="shared" si="184"/>
        <v>0</v>
      </c>
      <c r="AG182" s="40">
        <f t="shared" si="197"/>
        <v>0</v>
      </c>
      <c r="AH182" s="40">
        <f t="shared" si="198"/>
        <v>0</v>
      </c>
      <c r="AI182" s="44">
        <f t="shared" si="199"/>
        <v>0</v>
      </c>
      <c r="AJ182" s="35">
        <f t="shared" si="185"/>
        <v>0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0</v>
      </c>
      <c r="AL182" s="57">
        <v>0</v>
      </c>
      <c r="AM182" s="57">
        <v>0</v>
      </c>
      <c r="AN182" s="61">
        <f t="shared" si="186"/>
        <v>0</v>
      </c>
      <c r="AO182" s="40">
        <f t="shared" si="200"/>
        <v>0</v>
      </c>
      <c r="AP182" s="40">
        <f t="shared" si="201"/>
        <v>0</v>
      </c>
      <c r="AQ182" s="44">
        <f t="shared" si="202"/>
        <v>0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0</v>
      </c>
      <c r="G183" s="35">
        <f>SUMIFS(WORKING!$AC$3:$AC$6802,WORKING!$A$3:$A$6802,Results!$D$3,WORKING!$B$3:$B$6802,Results!A183,WORKING!$C$3:$C$6802,Results!C183)/1000</f>
        <v>0</v>
      </c>
      <c r="H183" s="35">
        <f t="shared" si="187"/>
        <v>0</v>
      </c>
      <c r="I183" s="187" t="s">
        <v>754</v>
      </c>
      <c r="J183" s="212" t="s">
        <v>754</v>
      </c>
      <c r="K183" s="217" t="str">
        <f t="shared" si="188"/>
        <v/>
      </c>
      <c r="L183" s="34">
        <f t="shared" si="181"/>
        <v>0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0</v>
      </c>
      <c r="N183" s="57">
        <v>0</v>
      </c>
      <c r="O183" s="57">
        <v>0</v>
      </c>
      <c r="P183" s="61">
        <f t="shared" si="182"/>
        <v>0</v>
      </c>
      <c r="Q183" s="40">
        <f t="shared" si="189"/>
        <v>0</v>
      </c>
      <c r="R183" s="40">
        <f t="shared" si="190"/>
        <v>0</v>
      </c>
      <c r="S183" s="44">
        <f t="shared" si="191"/>
        <v>0</v>
      </c>
      <c r="T183" s="35">
        <f t="shared" si="192"/>
        <v>0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0</v>
      </c>
      <c r="V183" s="57">
        <v>0</v>
      </c>
      <c r="W183" s="57">
        <v>0</v>
      </c>
      <c r="X183" s="61">
        <f t="shared" si="183"/>
        <v>0</v>
      </c>
      <c r="Y183" s="40">
        <f t="shared" si="193"/>
        <v>0</v>
      </c>
      <c r="Z183" s="40">
        <f t="shared" si="194"/>
        <v>0</v>
      </c>
      <c r="AA183" s="44">
        <f t="shared" si="195"/>
        <v>0</v>
      </c>
      <c r="AB183" s="35">
        <f t="shared" si="196"/>
        <v>0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0</v>
      </c>
      <c r="AD183" s="57">
        <v>0</v>
      </c>
      <c r="AE183" s="57">
        <v>0</v>
      </c>
      <c r="AF183" s="61">
        <f t="shared" si="184"/>
        <v>0</v>
      </c>
      <c r="AG183" s="40">
        <f t="shared" si="197"/>
        <v>0</v>
      </c>
      <c r="AH183" s="40">
        <f t="shared" si="198"/>
        <v>0</v>
      </c>
      <c r="AI183" s="44">
        <f t="shared" si="199"/>
        <v>0</v>
      </c>
      <c r="AJ183" s="35">
        <f t="shared" si="185"/>
        <v>0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0</v>
      </c>
      <c r="AL183" s="57">
        <v>0</v>
      </c>
      <c r="AM183" s="57">
        <v>0</v>
      </c>
      <c r="AN183" s="61">
        <f t="shared" si="186"/>
        <v>0</v>
      </c>
      <c r="AO183" s="40">
        <f t="shared" si="200"/>
        <v>0</v>
      </c>
      <c r="AP183" s="40">
        <f t="shared" si="201"/>
        <v>0</v>
      </c>
      <c r="AQ183" s="44">
        <f t="shared" si="202"/>
        <v>0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0</v>
      </c>
      <c r="G184" s="35">
        <f>SUMIFS(WORKING!$AC$3:$AC$6802,WORKING!$A$3:$A$6802,Results!$D$3,WORKING!$B$3:$B$6802,Results!A184,WORKING!$C$3:$C$6802,Results!C184)/1000</f>
        <v>0</v>
      </c>
      <c r="H184" s="35">
        <f t="shared" si="187"/>
        <v>0</v>
      </c>
      <c r="I184" s="187" t="s">
        <v>754</v>
      </c>
      <c r="J184" s="212" t="s">
        <v>754</v>
      </c>
      <c r="K184" s="217" t="str">
        <f t="shared" si="188"/>
        <v/>
      </c>
      <c r="L184" s="34">
        <f t="shared" si="181"/>
        <v>0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0</v>
      </c>
      <c r="N184" s="57">
        <v>0</v>
      </c>
      <c r="O184" s="57">
        <v>0</v>
      </c>
      <c r="P184" s="61">
        <f t="shared" si="182"/>
        <v>0</v>
      </c>
      <c r="Q184" s="40">
        <f t="shared" si="189"/>
        <v>0</v>
      </c>
      <c r="R184" s="40">
        <f t="shared" si="190"/>
        <v>0</v>
      </c>
      <c r="S184" s="44">
        <f t="shared" si="191"/>
        <v>0</v>
      </c>
      <c r="T184" s="35">
        <f t="shared" si="192"/>
        <v>0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0</v>
      </c>
      <c r="V184" s="57">
        <v>0</v>
      </c>
      <c r="W184" s="57">
        <v>0</v>
      </c>
      <c r="X184" s="61">
        <f t="shared" si="183"/>
        <v>0</v>
      </c>
      <c r="Y184" s="40">
        <f t="shared" si="193"/>
        <v>0</v>
      </c>
      <c r="Z184" s="40">
        <f t="shared" si="194"/>
        <v>0</v>
      </c>
      <c r="AA184" s="44">
        <f t="shared" si="195"/>
        <v>0</v>
      </c>
      <c r="AB184" s="35">
        <f t="shared" si="196"/>
        <v>0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0</v>
      </c>
      <c r="AD184" s="57">
        <v>0</v>
      </c>
      <c r="AE184" s="57">
        <v>0</v>
      </c>
      <c r="AF184" s="61">
        <f t="shared" si="184"/>
        <v>0</v>
      </c>
      <c r="AG184" s="40">
        <f t="shared" si="197"/>
        <v>0</v>
      </c>
      <c r="AH184" s="40">
        <f t="shared" si="198"/>
        <v>0</v>
      </c>
      <c r="AI184" s="44">
        <f t="shared" si="199"/>
        <v>0</v>
      </c>
      <c r="AJ184" s="35">
        <f t="shared" si="185"/>
        <v>0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0</v>
      </c>
      <c r="AL184" s="57">
        <v>0</v>
      </c>
      <c r="AM184" s="57">
        <v>0</v>
      </c>
      <c r="AN184" s="61">
        <f t="shared" si="186"/>
        <v>0</v>
      </c>
      <c r="AO184" s="40">
        <f t="shared" si="200"/>
        <v>0</v>
      </c>
      <c r="AP184" s="40">
        <f t="shared" si="201"/>
        <v>0</v>
      </c>
      <c r="AQ184" s="44">
        <f t="shared" si="202"/>
        <v>0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0</v>
      </c>
      <c r="G185" s="35">
        <f>SUMIFS(WORKING!$AC$3:$AC$6802,WORKING!$A$3:$A$6802,Results!$D$3,WORKING!$B$3:$B$6802,Results!A185,WORKING!$C$3:$C$6802,Results!C185)/1000</f>
        <v>0</v>
      </c>
      <c r="H185" s="35">
        <f t="shared" si="187"/>
        <v>0</v>
      </c>
      <c r="I185" s="187" t="s">
        <v>754</v>
      </c>
      <c r="J185" s="212" t="s">
        <v>754</v>
      </c>
      <c r="K185" s="217" t="str">
        <f t="shared" si="188"/>
        <v/>
      </c>
      <c r="L185" s="34">
        <f t="shared" si="181"/>
        <v>0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0</v>
      </c>
      <c r="N185" s="57">
        <v>0</v>
      </c>
      <c r="O185" s="57">
        <v>0</v>
      </c>
      <c r="P185" s="61">
        <f t="shared" si="182"/>
        <v>0</v>
      </c>
      <c r="Q185" s="40">
        <f t="shared" si="189"/>
        <v>0</v>
      </c>
      <c r="R185" s="40">
        <f t="shared" si="190"/>
        <v>0</v>
      </c>
      <c r="S185" s="44">
        <f t="shared" si="191"/>
        <v>0</v>
      </c>
      <c r="T185" s="35">
        <f t="shared" si="192"/>
        <v>0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0</v>
      </c>
      <c r="V185" s="57">
        <v>0</v>
      </c>
      <c r="W185" s="57">
        <v>0</v>
      </c>
      <c r="X185" s="61">
        <f t="shared" si="183"/>
        <v>0</v>
      </c>
      <c r="Y185" s="40">
        <f t="shared" si="193"/>
        <v>0</v>
      </c>
      <c r="Z185" s="40">
        <f t="shared" si="194"/>
        <v>0</v>
      </c>
      <c r="AA185" s="44">
        <f t="shared" si="195"/>
        <v>0</v>
      </c>
      <c r="AB185" s="35">
        <f t="shared" si="196"/>
        <v>0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0</v>
      </c>
      <c r="AD185" s="57">
        <v>0</v>
      </c>
      <c r="AE185" s="57">
        <v>0</v>
      </c>
      <c r="AF185" s="61">
        <f t="shared" si="184"/>
        <v>0</v>
      </c>
      <c r="AG185" s="40">
        <f t="shared" si="197"/>
        <v>0</v>
      </c>
      <c r="AH185" s="40">
        <f t="shared" si="198"/>
        <v>0</v>
      </c>
      <c r="AI185" s="44">
        <f t="shared" si="199"/>
        <v>0</v>
      </c>
      <c r="AJ185" s="35">
        <f t="shared" si="185"/>
        <v>0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0</v>
      </c>
      <c r="AL185" s="57">
        <v>0</v>
      </c>
      <c r="AM185" s="57">
        <v>0</v>
      </c>
      <c r="AN185" s="61">
        <f t="shared" si="186"/>
        <v>0</v>
      </c>
      <c r="AO185" s="40">
        <f t="shared" si="200"/>
        <v>0</v>
      </c>
      <c r="AP185" s="40">
        <f t="shared" si="201"/>
        <v>0</v>
      </c>
      <c r="AQ185" s="44">
        <f t="shared" si="202"/>
        <v>0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0</v>
      </c>
      <c r="G186" s="35">
        <f>SUMIFS(WORKING!$AC$3:$AC$6802,WORKING!$A$3:$A$6802,Results!$D$3,WORKING!$B$3:$B$6802,Results!A186,WORKING!$C$3:$C$6802,Results!C186)/1000</f>
        <v>0</v>
      </c>
      <c r="H186" s="35">
        <f t="shared" si="187"/>
        <v>0</v>
      </c>
      <c r="I186" s="187" t="s">
        <v>754</v>
      </c>
      <c r="J186" s="212" t="s">
        <v>754</v>
      </c>
      <c r="K186" s="217" t="str">
        <f t="shared" si="188"/>
        <v/>
      </c>
      <c r="L186" s="34">
        <f t="shared" si="181"/>
        <v>0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0</v>
      </c>
      <c r="N186" s="57">
        <v>0</v>
      </c>
      <c r="O186" s="57">
        <v>0</v>
      </c>
      <c r="P186" s="61">
        <f t="shared" si="182"/>
        <v>0</v>
      </c>
      <c r="Q186" s="40">
        <f t="shared" si="189"/>
        <v>0</v>
      </c>
      <c r="R186" s="40">
        <f t="shared" si="190"/>
        <v>0</v>
      </c>
      <c r="S186" s="44">
        <f t="shared" si="191"/>
        <v>0</v>
      </c>
      <c r="T186" s="35">
        <f t="shared" si="192"/>
        <v>0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0</v>
      </c>
      <c r="V186" s="57">
        <v>0</v>
      </c>
      <c r="W186" s="57">
        <v>0</v>
      </c>
      <c r="X186" s="61">
        <f t="shared" si="183"/>
        <v>0</v>
      </c>
      <c r="Y186" s="40">
        <f t="shared" si="193"/>
        <v>0</v>
      </c>
      <c r="Z186" s="40">
        <f t="shared" si="194"/>
        <v>0</v>
      </c>
      <c r="AA186" s="44">
        <f t="shared" si="195"/>
        <v>0</v>
      </c>
      <c r="AB186" s="35">
        <f t="shared" si="196"/>
        <v>0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0</v>
      </c>
      <c r="AD186" s="57">
        <v>0</v>
      </c>
      <c r="AE186" s="57">
        <v>0</v>
      </c>
      <c r="AF186" s="61">
        <f t="shared" si="184"/>
        <v>0</v>
      </c>
      <c r="AG186" s="40">
        <f t="shared" si="197"/>
        <v>0</v>
      </c>
      <c r="AH186" s="40">
        <f t="shared" si="198"/>
        <v>0</v>
      </c>
      <c r="AI186" s="44">
        <f t="shared" si="199"/>
        <v>0</v>
      </c>
      <c r="AJ186" s="35">
        <f t="shared" si="185"/>
        <v>0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0</v>
      </c>
      <c r="AL186" s="57">
        <v>0</v>
      </c>
      <c r="AM186" s="57">
        <v>0</v>
      </c>
      <c r="AN186" s="61">
        <f t="shared" si="186"/>
        <v>0</v>
      </c>
      <c r="AO186" s="40">
        <f t="shared" si="200"/>
        <v>0</v>
      </c>
      <c r="AP186" s="40">
        <f t="shared" si="201"/>
        <v>0</v>
      </c>
      <c r="AQ186" s="44">
        <f t="shared" si="202"/>
        <v>0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0</v>
      </c>
      <c r="G187" s="35">
        <f>SUMIFS(WORKING!$AC$3:$AC$6802,WORKING!$A$3:$A$6802,Results!$D$3,WORKING!$B$3:$B$6802,Results!A187,WORKING!$C$3:$C$6802,Results!C187)/1000</f>
        <v>0</v>
      </c>
      <c r="H187" s="35">
        <f t="shared" si="187"/>
        <v>0</v>
      </c>
      <c r="I187" s="187" t="s">
        <v>754</v>
      </c>
      <c r="J187" s="212" t="s">
        <v>754</v>
      </c>
      <c r="K187" s="217" t="str">
        <f t="shared" si="188"/>
        <v/>
      </c>
      <c r="L187" s="34">
        <f t="shared" si="181"/>
        <v>0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0</v>
      </c>
      <c r="N187" s="57">
        <v>0</v>
      </c>
      <c r="O187" s="57">
        <v>0</v>
      </c>
      <c r="P187" s="61">
        <f t="shared" si="182"/>
        <v>0</v>
      </c>
      <c r="Q187" s="40">
        <f t="shared" si="189"/>
        <v>0</v>
      </c>
      <c r="R187" s="40">
        <f t="shared" si="190"/>
        <v>0</v>
      </c>
      <c r="S187" s="44">
        <f t="shared" si="191"/>
        <v>0</v>
      </c>
      <c r="T187" s="35">
        <f t="shared" si="192"/>
        <v>0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0</v>
      </c>
      <c r="V187" s="57">
        <v>0</v>
      </c>
      <c r="W187" s="57">
        <v>0</v>
      </c>
      <c r="X187" s="61">
        <f t="shared" si="183"/>
        <v>0</v>
      </c>
      <c r="Y187" s="40">
        <f t="shared" si="193"/>
        <v>0</v>
      </c>
      <c r="Z187" s="40">
        <f t="shared" si="194"/>
        <v>0</v>
      </c>
      <c r="AA187" s="44">
        <f t="shared" si="195"/>
        <v>0</v>
      </c>
      <c r="AB187" s="35">
        <f t="shared" si="196"/>
        <v>0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0</v>
      </c>
      <c r="AD187" s="57">
        <v>0</v>
      </c>
      <c r="AE187" s="57">
        <v>0</v>
      </c>
      <c r="AF187" s="61">
        <f t="shared" si="184"/>
        <v>0</v>
      </c>
      <c r="AG187" s="40">
        <f t="shared" si="197"/>
        <v>0</v>
      </c>
      <c r="AH187" s="40">
        <f t="shared" si="198"/>
        <v>0</v>
      </c>
      <c r="AI187" s="44">
        <f t="shared" si="199"/>
        <v>0</v>
      </c>
      <c r="AJ187" s="35">
        <f t="shared" si="185"/>
        <v>0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0</v>
      </c>
      <c r="AL187" s="57">
        <v>0</v>
      </c>
      <c r="AM187" s="57">
        <v>0</v>
      </c>
      <c r="AN187" s="61">
        <f t="shared" si="186"/>
        <v>0</v>
      </c>
      <c r="AO187" s="40">
        <f t="shared" si="200"/>
        <v>0</v>
      </c>
      <c r="AP187" s="40">
        <f t="shared" si="201"/>
        <v>0</v>
      </c>
      <c r="AQ187" s="44">
        <f t="shared" si="202"/>
        <v>0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0</v>
      </c>
      <c r="G188" s="35">
        <f>SUMIFS(WORKING!$AC$3:$AC$6802,WORKING!$A$3:$A$6802,Results!$D$3,WORKING!$B$3:$B$6802,Results!A188,WORKING!$C$3:$C$6802,Results!C188)/1000</f>
        <v>0</v>
      </c>
      <c r="H188" s="35">
        <f t="shared" si="187"/>
        <v>0</v>
      </c>
      <c r="I188" s="187" t="s">
        <v>754</v>
      </c>
      <c r="J188" s="212" t="s">
        <v>754</v>
      </c>
      <c r="K188" s="217" t="str">
        <f t="shared" si="188"/>
        <v/>
      </c>
      <c r="L188" s="34">
        <f t="shared" si="181"/>
        <v>0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0</v>
      </c>
      <c r="N188" s="57">
        <v>0</v>
      </c>
      <c r="O188" s="57">
        <v>0</v>
      </c>
      <c r="P188" s="61">
        <f t="shared" si="182"/>
        <v>0</v>
      </c>
      <c r="Q188" s="40">
        <f t="shared" si="189"/>
        <v>0</v>
      </c>
      <c r="R188" s="40">
        <f t="shared" si="190"/>
        <v>0</v>
      </c>
      <c r="S188" s="44">
        <f t="shared" si="191"/>
        <v>0</v>
      </c>
      <c r="T188" s="35">
        <f t="shared" si="192"/>
        <v>0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0</v>
      </c>
      <c r="V188" s="57">
        <v>0</v>
      </c>
      <c r="W188" s="57">
        <v>0</v>
      </c>
      <c r="X188" s="61">
        <f t="shared" si="183"/>
        <v>0</v>
      </c>
      <c r="Y188" s="40">
        <f t="shared" si="193"/>
        <v>0</v>
      </c>
      <c r="Z188" s="40">
        <f t="shared" si="194"/>
        <v>0</v>
      </c>
      <c r="AA188" s="44">
        <f t="shared" si="195"/>
        <v>0</v>
      </c>
      <c r="AB188" s="35">
        <f t="shared" si="196"/>
        <v>0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0</v>
      </c>
      <c r="AD188" s="57">
        <v>0</v>
      </c>
      <c r="AE188" s="57">
        <v>0</v>
      </c>
      <c r="AF188" s="61">
        <f t="shared" si="184"/>
        <v>0</v>
      </c>
      <c r="AG188" s="40">
        <f t="shared" si="197"/>
        <v>0</v>
      </c>
      <c r="AH188" s="40">
        <f t="shared" si="198"/>
        <v>0</v>
      </c>
      <c r="AI188" s="44">
        <f t="shared" si="199"/>
        <v>0</v>
      </c>
      <c r="AJ188" s="35">
        <f t="shared" si="185"/>
        <v>0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0</v>
      </c>
      <c r="AL188" s="57">
        <v>0</v>
      </c>
      <c r="AM188" s="57">
        <v>0</v>
      </c>
      <c r="AN188" s="61">
        <f t="shared" si="186"/>
        <v>0</v>
      </c>
      <c r="AO188" s="40">
        <f t="shared" si="200"/>
        <v>0</v>
      </c>
      <c r="AP188" s="40">
        <f t="shared" si="201"/>
        <v>0</v>
      </c>
      <c r="AQ188" s="44">
        <f t="shared" si="202"/>
        <v>0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0</v>
      </c>
      <c r="G189" s="35">
        <f>SUMIFS(WORKING!$AC$3:$AC$6802,WORKING!$A$3:$A$6802,Results!$D$3,WORKING!$B$3:$B$6802,Results!A189,WORKING!$C$3:$C$6802,Results!C189)/1000</f>
        <v>0</v>
      </c>
      <c r="H189" s="35">
        <f t="shared" si="187"/>
        <v>0</v>
      </c>
      <c r="I189" s="187" t="s">
        <v>754</v>
      </c>
      <c r="J189" s="212" t="s">
        <v>754</v>
      </c>
      <c r="K189" s="217" t="str">
        <f t="shared" si="188"/>
        <v/>
      </c>
      <c r="L189" s="34">
        <f t="shared" si="181"/>
        <v>0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0</v>
      </c>
      <c r="N189" s="57">
        <v>0</v>
      </c>
      <c r="O189" s="57">
        <v>0</v>
      </c>
      <c r="P189" s="61">
        <f t="shared" si="182"/>
        <v>0</v>
      </c>
      <c r="Q189" s="40">
        <f t="shared" si="189"/>
        <v>0</v>
      </c>
      <c r="R189" s="40">
        <f t="shared" si="190"/>
        <v>0</v>
      </c>
      <c r="S189" s="44">
        <f t="shared" si="191"/>
        <v>0</v>
      </c>
      <c r="T189" s="35">
        <f t="shared" si="192"/>
        <v>0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0</v>
      </c>
      <c r="V189" s="57">
        <v>0</v>
      </c>
      <c r="W189" s="57">
        <v>0</v>
      </c>
      <c r="X189" s="61">
        <f t="shared" si="183"/>
        <v>0</v>
      </c>
      <c r="Y189" s="40">
        <f t="shared" si="193"/>
        <v>0</v>
      </c>
      <c r="Z189" s="40">
        <f t="shared" si="194"/>
        <v>0</v>
      </c>
      <c r="AA189" s="44">
        <f t="shared" si="195"/>
        <v>0</v>
      </c>
      <c r="AB189" s="35">
        <f t="shared" si="196"/>
        <v>0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0</v>
      </c>
      <c r="AD189" s="57">
        <v>0</v>
      </c>
      <c r="AE189" s="57">
        <v>0</v>
      </c>
      <c r="AF189" s="61">
        <f t="shared" si="184"/>
        <v>0</v>
      </c>
      <c r="AG189" s="40">
        <f t="shared" si="197"/>
        <v>0</v>
      </c>
      <c r="AH189" s="40">
        <f t="shared" si="198"/>
        <v>0</v>
      </c>
      <c r="AI189" s="44">
        <f t="shared" si="199"/>
        <v>0</v>
      </c>
      <c r="AJ189" s="35">
        <f t="shared" si="185"/>
        <v>0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0</v>
      </c>
      <c r="AL189" s="57">
        <v>0</v>
      </c>
      <c r="AM189" s="57">
        <v>0</v>
      </c>
      <c r="AN189" s="61">
        <f t="shared" si="186"/>
        <v>0</v>
      </c>
      <c r="AO189" s="40">
        <f t="shared" si="200"/>
        <v>0</v>
      </c>
      <c r="AP189" s="40">
        <f t="shared" si="201"/>
        <v>0</v>
      </c>
      <c r="AQ189" s="44">
        <f t="shared" si="202"/>
        <v>0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 t="s">
        <v>754</v>
      </c>
      <c r="J190" s="212" t="s">
        <v>754</v>
      </c>
      <c r="K190" s="217" t="str">
        <f t="shared" si="188"/>
        <v/>
      </c>
      <c r="L190" s="34">
        <f t="shared" si="181"/>
        <v>0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0</v>
      </c>
      <c r="N190" s="57">
        <v>0</v>
      </c>
      <c r="O190" s="57">
        <v>0</v>
      </c>
      <c r="P190" s="61">
        <f t="shared" si="182"/>
        <v>0</v>
      </c>
      <c r="Q190" s="40">
        <f t="shared" si="189"/>
        <v>0</v>
      </c>
      <c r="R190" s="40">
        <f t="shared" si="190"/>
        <v>0</v>
      </c>
      <c r="S190" s="44">
        <f t="shared" si="191"/>
        <v>0</v>
      </c>
      <c r="T190" s="35">
        <f t="shared" si="192"/>
        <v>0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0</v>
      </c>
      <c r="V190" s="57">
        <v>0</v>
      </c>
      <c r="W190" s="57">
        <v>0</v>
      </c>
      <c r="X190" s="61">
        <f t="shared" si="183"/>
        <v>0</v>
      </c>
      <c r="Y190" s="40">
        <f t="shared" si="193"/>
        <v>0</v>
      </c>
      <c r="Z190" s="40">
        <f t="shared" si="194"/>
        <v>0</v>
      </c>
      <c r="AA190" s="44">
        <f t="shared" si="195"/>
        <v>0</v>
      </c>
      <c r="AB190" s="35">
        <f t="shared" si="196"/>
        <v>0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0</v>
      </c>
      <c r="AD190" s="57">
        <v>0</v>
      </c>
      <c r="AE190" s="57">
        <v>0</v>
      </c>
      <c r="AF190" s="61">
        <f t="shared" si="184"/>
        <v>0</v>
      </c>
      <c r="AG190" s="40">
        <f t="shared" si="197"/>
        <v>0</v>
      </c>
      <c r="AH190" s="40">
        <f t="shared" si="198"/>
        <v>0</v>
      </c>
      <c r="AI190" s="44">
        <f t="shared" si="199"/>
        <v>0</v>
      </c>
      <c r="AJ190" s="35">
        <f t="shared" si="185"/>
        <v>0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0</v>
      </c>
      <c r="AL190" s="57">
        <v>0</v>
      </c>
      <c r="AM190" s="57">
        <v>0</v>
      </c>
      <c r="AN190" s="61">
        <f t="shared" si="186"/>
        <v>0</v>
      </c>
      <c r="AO190" s="40">
        <f t="shared" si="200"/>
        <v>0</v>
      </c>
      <c r="AP190" s="40">
        <f t="shared" si="201"/>
        <v>0</v>
      </c>
      <c r="AQ190" s="44">
        <f t="shared" si="202"/>
        <v>0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0</v>
      </c>
      <c r="G196" s="41">
        <f>SUM(G176:G195)</f>
        <v>0</v>
      </c>
      <c r="H196" s="41">
        <f>IFERROR(G196/F196,0)</f>
        <v>0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0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0</v>
      </c>
      <c r="K196" s="41" t="str">
        <f>IFERROR(J196/I196,"")</f>
        <v/>
      </c>
      <c r="L196" s="41">
        <f>SUM(L176:L195)</f>
        <v>0</v>
      </c>
      <c r="M196" s="41">
        <f>IFERROR(S196/P196,0)</f>
        <v>0</v>
      </c>
      <c r="N196" s="41">
        <f t="shared" ref="N196:T196" si="203">SUM(N176:N195)</f>
        <v>0</v>
      </c>
      <c r="O196" s="41">
        <f t="shared" si="203"/>
        <v>0</v>
      </c>
      <c r="P196" s="41">
        <f t="shared" si="203"/>
        <v>0</v>
      </c>
      <c r="Q196" s="41">
        <f t="shared" si="203"/>
        <v>0</v>
      </c>
      <c r="R196" s="41">
        <f t="shared" si="203"/>
        <v>0</v>
      </c>
      <c r="S196" s="45">
        <f t="shared" si="203"/>
        <v>0</v>
      </c>
      <c r="T196" s="41">
        <f t="shared" si="203"/>
        <v>0</v>
      </c>
      <c r="U196" s="41">
        <f>IFERROR(AA196/X196,0)</f>
        <v>0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0</v>
      </c>
      <c r="Y196" s="41">
        <f t="shared" si="204"/>
        <v>0</v>
      </c>
      <c r="Z196" s="41">
        <f t="shared" si="204"/>
        <v>0</v>
      </c>
      <c r="AA196" s="45">
        <f t="shared" si="204"/>
        <v>0</v>
      </c>
      <c r="AB196" s="41">
        <f t="shared" si="204"/>
        <v>0</v>
      </c>
      <c r="AC196" s="41">
        <f>IFERROR(AI196/AF196,0)</f>
        <v>0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0</v>
      </c>
      <c r="AG196" s="41">
        <f t="shared" si="205"/>
        <v>0</v>
      </c>
      <c r="AH196" s="41">
        <f t="shared" si="205"/>
        <v>0</v>
      </c>
      <c r="AI196" s="45">
        <f t="shared" si="205"/>
        <v>0</v>
      </c>
      <c r="AJ196" s="41">
        <f t="shared" si="205"/>
        <v>0</v>
      </c>
      <c r="AK196" s="41">
        <f>IFERROR(AQ196/AN196,0)</f>
        <v>0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0</v>
      </c>
      <c r="AO196" s="41">
        <f t="shared" si="206"/>
        <v>0</v>
      </c>
      <c r="AP196" s="41">
        <f t="shared" si="206"/>
        <v>0</v>
      </c>
      <c r="AQ196" s="45">
        <f t="shared" si="206"/>
        <v>0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0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0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0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0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0</v>
      </c>
      <c r="T198" s="39"/>
      <c r="U198" s="39"/>
      <c r="V198" s="53"/>
      <c r="W198" s="53"/>
      <c r="X198" s="110"/>
      <c r="Y198" s="39"/>
      <c r="Z198" s="39"/>
      <c r="AA198" s="54">
        <f>AA197-AA196</f>
        <v>0</v>
      </c>
      <c r="AB198" s="39"/>
      <c r="AC198" s="53"/>
      <c r="AD198" s="53"/>
      <c r="AE198" s="110"/>
      <c r="AF198" s="39"/>
      <c r="AG198" s="39"/>
      <c r="AH198" s="39"/>
      <c r="AI198" s="54">
        <f>AI197-AI196</f>
        <v>0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0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Tuwyyc53jEdgi0dSCpc3Vs7lMoMKUdEzQR9CWEf42eDEYPmwC/MepLJiOXIswIWmhbqngegIt8LbnNO7cA6vQg==" saltValue="Y5GyacVDkb8HlLd5EhJGeA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Economic Development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25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42671.50558449074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NAT_HRBP__42671.5055844907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HRBP-Vote25.xlsx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purl.org/dc/elements/1.1/"/>
    <ds:schemaRef ds:uri="http://purl.org/dc/dcmitype/"/>
    <ds:schemaRef ds:uri="http://www.w3.org/XML/1998/namespace"/>
    <ds:schemaRef ds:uri="http://schemas.microsoft.com/sharepoint/v3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df7ca258-5e24-45de-bd31-dbc76bc6765a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2016-10-28T10:09:03Z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